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91" activeTab="1"/>
  </bookViews>
  <sheets>
    <sheet name="BILAN" sheetId="1" r:id="rId1"/>
    <sheet name="COMPTE DE RESULTAT" sheetId="2" r:id="rId2"/>
    <sheet name="Provision pour congés payés" sheetId="3" r:id="rId3"/>
    <sheet name="AMORTISSEMENTS" sheetId="4" r:id="rId4"/>
  </sheets>
  <definedNames>
    <definedName name="Excel_BuiltIn_Print_Area_1">'BILAN'!$A$2:$H$25</definedName>
    <definedName name="Excel_BuiltIn_Print_Area_2">#REF!</definedName>
    <definedName name="Excel_BuiltIn_Print_Area_3">#REF!</definedName>
    <definedName name="Excel_BuiltIn_Print_Area_4">#REF!</definedName>
    <definedName name="_xlnm.Print_Area" localSheetId="3">'AMORTISSEMENTS'!$A$1:$L$23</definedName>
    <definedName name="_xlnm.Print_Area" localSheetId="0">'BILAN'!$A$1:$H$30</definedName>
  </definedNames>
  <calcPr fullCalcOnLoad="1"/>
</workbook>
</file>

<file path=xl/sharedStrings.xml><?xml version="1.0" encoding="utf-8"?>
<sst xmlns="http://schemas.openxmlformats.org/spreadsheetml/2006/main" count="145" uniqueCount="131">
  <si>
    <t>ACCUEIL FAMILLES CANCER</t>
  </si>
  <si>
    <t>ACTIF</t>
  </si>
  <si>
    <t>PASSIF</t>
  </si>
  <si>
    <t>N</t>
  </si>
  <si>
    <t>N-1</t>
  </si>
  <si>
    <t>Actif immobilisé</t>
  </si>
  <si>
    <t>Fonds associatif et réserves</t>
  </si>
  <si>
    <t>Immobilisations corporelles</t>
  </si>
  <si>
    <t xml:space="preserve">   Fonds propres</t>
  </si>
  <si>
    <t>Amort. des immo. corporelles</t>
  </si>
  <si>
    <t xml:space="preserve">Total </t>
  </si>
  <si>
    <t>Fonds associatif sans droit de reprise</t>
  </si>
  <si>
    <t>Actif circulant</t>
  </si>
  <si>
    <t>Réserves</t>
  </si>
  <si>
    <t xml:space="preserve">   Créances</t>
  </si>
  <si>
    <t>Report à nouveau</t>
  </si>
  <si>
    <t xml:space="preserve"> </t>
  </si>
  <si>
    <t>Usagers et comptes rattachés</t>
  </si>
  <si>
    <t>Résultat de l'exercice (excédent)</t>
  </si>
  <si>
    <t>Etat</t>
  </si>
  <si>
    <t>Autres produits à recevoir</t>
  </si>
  <si>
    <t xml:space="preserve">   Disponibilités</t>
  </si>
  <si>
    <t xml:space="preserve">Provisions pour risques et charges          </t>
  </si>
  <si>
    <t>Valeurs mobilières de placement</t>
  </si>
  <si>
    <t>Fonds dédiés</t>
  </si>
  <si>
    <t xml:space="preserve">Banque </t>
  </si>
  <si>
    <t>Dettes sur subvention de fonct.</t>
  </si>
  <si>
    <t>Fournisseurs et comptes rattachés</t>
  </si>
  <si>
    <t xml:space="preserve">Charges constatées d'avance             </t>
  </si>
  <si>
    <t>Personnel</t>
  </si>
  <si>
    <t>Organismes sociaux</t>
  </si>
  <si>
    <t xml:space="preserve">Produits constatés d'avance                 </t>
  </si>
  <si>
    <t>TOTAL GENERAL</t>
  </si>
  <si>
    <t>COMPTE DE RESULTAT</t>
  </si>
  <si>
    <t>CHARGES</t>
  </si>
  <si>
    <t xml:space="preserve">PRODUITS </t>
  </si>
  <si>
    <t>60 - Achat</t>
  </si>
  <si>
    <t>70 - Vente de produits finis, prestations de services,
marchandises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</si>
  <si>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</si>
  <si>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</si>
  <si>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</si>
  <si>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</si>
  <si>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 eau, énergie)</t>
  </si>
  <si>
    <t>Tombola et concert</t>
  </si>
  <si>
    <t>Fourniture d'entretien et de petit équipement</t>
  </si>
  <si>
    <t>Autres fournitures</t>
  </si>
  <si>
    <t>61 - Services extérieurs</t>
  </si>
  <si>
    <t>74- Subventions d’exploitation</t>
  </si>
  <si>
    <t>Sous traitance générale</t>
  </si>
  <si>
    <t>Etat: (précisez le(s) ministère(s) sollicité(s)</t>
  </si>
  <si>
    <t>Locations</t>
  </si>
  <si>
    <t>Entretien et réparation</t>
  </si>
  <si>
    <t>Assurance</t>
  </si>
  <si>
    <t>Réserve parlementaire 2012</t>
  </si>
  <si>
    <t>Documentation</t>
  </si>
  <si>
    <t>Agence régionale de santé</t>
  </si>
  <si>
    <t>Divers (formation)</t>
  </si>
  <si>
    <t>Département(s):</t>
  </si>
  <si>
    <t>Conseil général du Val de Marne</t>
  </si>
  <si>
    <t>62 - Autres services extérieurs</t>
  </si>
  <si>
    <t>Commune(s):</t>
  </si>
  <si>
    <t>Rémunérations intermédiaires et honoraires</t>
  </si>
  <si>
    <t>Chennevières</t>
  </si>
  <si>
    <t>Publicité, publication</t>
  </si>
  <si>
    <t>Saint Maur des Fossés</t>
  </si>
  <si>
    <t>Déplacements, missions</t>
  </si>
  <si>
    <t>Frais postaux et de télécommunications</t>
  </si>
  <si>
    <t>Saint Maurice</t>
  </si>
  <si>
    <t>Services bancaires, autres</t>
  </si>
  <si>
    <t>Fontenay sous Bois</t>
  </si>
  <si>
    <t>63 - Impôts et taxes</t>
  </si>
  <si>
    <t>Organismes sociaux ( à détailler):</t>
  </si>
  <si>
    <t>Impôts et taxes sur rémunération,</t>
  </si>
  <si>
    <t>CPAM</t>
  </si>
  <si>
    <t>Autres impôts et taxes</t>
  </si>
  <si>
    <t>INCA</t>
  </si>
  <si>
    <t>64- Charges de personnel</t>
  </si>
  <si>
    <t>Rémunération des personnels,</t>
  </si>
  <si>
    <t>Autres recettes (précisez)</t>
  </si>
  <si>
    <t>Charges sociales,</t>
  </si>
  <si>
    <t>Autres charges de pers (chèque emploi asso)</t>
  </si>
  <si>
    <t>Fondation de France</t>
  </si>
  <si>
    <t>75 - Autres produits de gestion courante</t>
  </si>
  <si>
    <t>65- Autres charges de gestion courante</t>
  </si>
  <si>
    <t xml:space="preserve">Dons </t>
  </si>
  <si>
    <t>Tombola</t>
  </si>
  <si>
    <t>Cotisations</t>
  </si>
  <si>
    <t>66- Charges financières</t>
  </si>
  <si>
    <t>Autres produits de gestion courante (prix)</t>
  </si>
  <si>
    <t>76 - Produits financiers</t>
  </si>
  <si>
    <t>67- Charges exceptionnelles</t>
  </si>
  <si>
    <t>77 - Produits exceptionnels</t>
  </si>
  <si>
    <t>78 – Reprises sur amortissements et provisions</t>
  </si>
  <si>
    <t xml:space="preserve">68- Dotation aux amortissements </t>
  </si>
  <si>
    <t>79 - transfert de charges</t>
  </si>
  <si>
    <t>EXCEDENT</t>
  </si>
  <si>
    <t>DEFICIT</t>
  </si>
  <si>
    <t xml:space="preserve">TOTAL DES CHARGES </t>
  </si>
  <si>
    <t xml:space="preserve">TOTAL DES PRODUITS </t>
  </si>
  <si>
    <t>AFCancer</t>
  </si>
  <si>
    <t>AMORTISSEMENTS SUR INVESTISSEMENTS CORPORELS au 31 décembre 2010</t>
  </si>
  <si>
    <t>DATE ACHAT</t>
  </si>
  <si>
    <t>ACHATS</t>
  </si>
  <si>
    <t>PRIX</t>
  </si>
  <si>
    <t xml:space="preserve">TAUX  </t>
  </si>
  <si>
    <t>DUREE EN MOIS</t>
  </si>
  <si>
    <t>MONTANTS</t>
  </si>
  <si>
    <t>OBSERVATIONS</t>
  </si>
  <si>
    <t>2009 &amp; 2010</t>
  </si>
  <si>
    <t>prévision 2011</t>
  </si>
  <si>
    <t>FEVRIER 09</t>
  </si>
  <si>
    <t>ORDINATEUR</t>
  </si>
  <si>
    <t>FAUTEUILS</t>
  </si>
  <si>
    <t xml:space="preserve"> MAI 2009</t>
  </si>
  <si>
    <t>TABLE</t>
  </si>
  <si>
    <t>AOUT 2009</t>
  </si>
  <si>
    <t>IMPRIMANTE</t>
  </si>
  <si>
    <t xml:space="preserve"> JUIN 2010</t>
  </si>
  <si>
    <t>LOGICIEL ACT</t>
  </si>
  <si>
    <t>DEC 2010</t>
  </si>
  <si>
    <t>SEPTEMBRE 2012</t>
  </si>
  <si>
    <t>TOTAUX</t>
  </si>
  <si>
    <t>GLOBAL</t>
  </si>
  <si>
    <t xml:space="preserve"> BILAN AU 31 DECEMBRE 2013</t>
  </si>
  <si>
    <t>Dettes</t>
  </si>
  <si>
    <t>Autres dettes</t>
  </si>
  <si>
    <t>Dépôts et cautionnements</t>
  </si>
  <si>
    <t>Achats de marchandises</t>
  </si>
  <si>
    <t>Choisy le Roi</t>
  </si>
  <si>
    <t>MACSF</t>
  </si>
  <si>
    <t>cui cae (emplois aidés)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</si>
</sst>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3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10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1" fontId="6" fillId="0" borderId="13" xfId="0" applyNumberFormat="1" applyFont="1" applyBorder="1" applyAlignment="1">
      <alignment/>
    </xf>
    <xf numFmtId="0" fontId="12" fillId="0" borderId="12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13" fillId="0" borderId="12" xfId="0" applyFont="1" applyBorder="1" applyAlignment="1">
      <alignment/>
    </xf>
    <xf numFmtId="1" fontId="14" fillId="0" borderId="14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0" fillId="0" borderId="0" xfId="0" applyNumberFormat="1" applyAlignment="1">
      <alignment horizontal="right" vertic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3" fillId="0" borderId="17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/>
    </xf>
    <xf numFmtId="10" fontId="3" fillId="0" borderId="17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18" fillId="2" borderId="19" xfId="0" applyNumberFormat="1" applyFont="1" applyFill="1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2" fontId="0" fillId="2" borderId="0" xfId="0" applyNumberFormat="1" applyFont="1" applyFill="1" applyAlignment="1">
      <alignment/>
    </xf>
    <xf numFmtId="1" fontId="1" fillId="0" borderId="21" xfId="0" applyNumberFormat="1" applyFont="1" applyBorder="1" applyAlignment="1">
      <alignment horizontal="right" vertical="center"/>
    </xf>
    <xf numFmtId="2" fontId="0" fillId="0" borderId="22" xfId="0" applyNumberFormat="1" applyBorder="1" applyAlignment="1">
      <alignment/>
    </xf>
    <xf numFmtId="10" fontId="0" fillId="0" borderId="22" xfId="0" applyNumberFormat="1" applyBorder="1" applyAlignment="1">
      <alignment/>
    </xf>
    <xf numFmtId="2" fontId="18" fillId="2" borderId="22" xfId="0" applyNumberFormat="1" applyFon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" fontId="0" fillId="0" borderId="24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/>
    </xf>
    <xf numFmtId="10" fontId="0" fillId="0" borderId="3" xfId="0" applyNumberFormat="1" applyBorder="1" applyAlignment="1">
      <alignment/>
    </xf>
    <xf numFmtId="2" fontId="18" fillId="2" borderId="3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" fontId="2" fillId="0" borderId="24" xfId="0" applyNumberFormat="1" applyFont="1" applyBorder="1" applyAlignment="1">
      <alignment horizontal="right" vertical="center"/>
    </xf>
    <xf numFmtId="1" fontId="3" fillId="0" borderId="24" xfId="0" applyNumberFormat="1" applyFon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2" fontId="0" fillId="0" borderId="27" xfId="0" applyNumberFormat="1" applyBorder="1" applyAlignment="1">
      <alignment/>
    </xf>
    <xf numFmtId="10" fontId="0" fillId="0" borderId="27" xfId="0" applyNumberFormat="1" applyBorder="1" applyAlignment="1">
      <alignment/>
    </xf>
    <xf numFmtId="2" fontId="18" fillId="2" borderId="27" xfId="0" applyNumberFormat="1" applyFont="1" applyFill="1" applyBorder="1" applyAlignment="1">
      <alignment/>
    </xf>
    <xf numFmtId="2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" fontId="0" fillId="0" borderId="29" xfId="0" applyNumberFormat="1" applyFont="1" applyBorder="1" applyAlignment="1">
      <alignment horizontal="right" vertical="center"/>
    </xf>
    <xf numFmtId="2" fontId="0" fillId="0" borderId="30" xfId="0" applyNumberFormat="1" applyBorder="1" applyAlignment="1">
      <alignment/>
    </xf>
    <xf numFmtId="10" fontId="0" fillId="0" borderId="30" xfId="0" applyNumberFormat="1" applyBorder="1" applyAlignment="1">
      <alignment/>
    </xf>
    <xf numFmtId="2" fontId="3" fillId="0" borderId="30" xfId="0" applyNumberFormat="1" applyFont="1" applyBorder="1" applyAlignment="1">
      <alignment/>
    </xf>
    <xf numFmtId="2" fontId="18" fillId="2" borderId="30" xfId="0" applyNumberFormat="1" applyFont="1" applyFill="1" applyBorder="1" applyAlignment="1">
      <alignment/>
    </xf>
    <xf numFmtId="2" fontId="0" fillId="2" borderId="30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" fontId="17" fillId="0" borderId="29" xfId="0" applyNumberFormat="1" applyFont="1" applyBorder="1" applyAlignment="1">
      <alignment horizontal="right" vertical="center"/>
    </xf>
    <xf numFmtId="2" fontId="17" fillId="0" borderId="30" xfId="0" applyNumberFormat="1" applyFont="1" applyBorder="1" applyAlignment="1">
      <alignment/>
    </xf>
    <xf numFmtId="10" fontId="17" fillId="0" borderId="30" xfId="0" applyNumberFormat="1" applyFont="1" applyBorder="1" applyAlignment="1">
      <alignment/>
    </xf>
    <xf numFmtId="2" fontId="19" fillId="2" borderId="30" xfId="0" applyNumberFormat="1" applyFont="1" applyFill="1" applyBorder="1" applyAlignment="1">
      <alignment/>
    </xf>
    <xf numFmtId="2" fontId="17" fillId="2" borderId="30" xfId="0" applyNumberFormat="1" applyFont="1" applyFill="1" applyBorder="1" applyAlignment="1">
      <alignment/>
    </xf>
    <xf numFmtId="2" fontId="17" fillId="2" borderId="31" xfId="0" applyNumberFormat="1" applyFont="1" applyFill="1" applyBorder="1" applyAlignment="1">
      <alignment/>
    </xf>
    <xf numFmtId="1" fontId="18" fillId="0" borderId="32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2" fontId="3" fillId="2" borderId="30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37" xfId="0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1" fontId="10" fillId="0" borderId="41" xfId="0" applyNumberFormat="1" applyFont="1" applyBorder="1" applyAlignment="1">
      <alignment/>
    </xf>
    <xf numFmtId="0" fontId="12" fillId="0" borderId="40" xfId="0" applyFont="1" applyBorder="1" applyAlignment="1">
      <alignment/>
    </xf>
    <xf numFmtId="1" fontId="6" fillId="0" borderId="42" xfId="0" applyNumberFormat="1" applyFont="1" applyBorder="1" applyAlignment="1">
      <alignment/>
    </xf>
    <xf numFmtId="1" fontId="6" fillId="0" borderId="43" xfId="0" applyNumberFormat="1" applyFont="1" applyBorder="1" applyAlignment="1">
      <alignment/>
    </xf>
    <xf numFmtId="1" fontId="6" fillId="0" borderId="44" xfId="0" applyNumberFormat="1" applyFont="1" applyBorder="1" applyAlignment="1">
      <alignment/>
    </xf>
    <xf numFmtId="1" fontId="10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1" fontId="14" fillId="0" borderId="42" xfId="0" applyNumberFormat="1" applyFont="1" applyBorder="1" applyAlignment="1">
      <alignment/>
    </xf>
    <xf numFmtId="1" fontId="15" fillId="0" borderId="43" xfId="0" applyNumberFormat="1" applyFont="1" applyBorder="1" applyAlignment="1">
      <alignment/>
    </xf>
    <xf numFmtId="0" fontId="8" fillId="0" borderId="45" xfId="0" applyFont="1" applyBorder="1" applyAlignment="1">
      <alignment/>
    </xf>
    <xf numFmtId="1" fontId="11" fillId="0" borderId="46" xfId="0" applyNumberFormat="1" applyFont="1" applyBorder="1" applyAlignment="1">
      <alignment/>
    </xf>
    <xf numFmtId="0" fontId="8" fillId="0" borderId="46" xfId="0" applyFont="1" applyBorder="1" applyAlignment="1">
      <alignment/>
    </xf>
    <xf numFmtId="1" fontId="11" fillId="0" borderId="47" xfId="0" applyNumberFormat="1" applyFont="1" applyBorder="1" applyAlignment="1">
      <alignment/>
    </xf>
    <xf numFmtId="0" fontId="20" fillId="0" borderId="40" xfId="0" applyFont="1" applyBorder="1" applyAlignment="1">
      <alignment/>
    </xf>
    <xf numFmtId="1" fontId="10" fillId="0" borderId="48" xfId="0" applyNumberFormat="1" applyFont="1" applyBorder="1" applyAlignment="1">
      <alignment/>
    </xf>
    <xf numFmtId="1" fontId="6" fillId="0" borderId="46" xfId="0" applyNumberFormat="1" applyFont="1" applyBorder="1" applyAlignment="1">
      <alignment/>
    </xf>
    <xf numFmtId="1" fontId="6" fillId="0" borderId="4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27" sqref="C27"/>
    </sheetView>
  </sheetViews>
  <sheetFormatPr defaultColWidth="11.421875" defaultRowHeight="12.75"/>
  <cols>
    <col min="1" max="1" width="5.8515625" style="0" customWidth="1"/>
    <col min="2" max="2" width="32.7109375" style="0" customWidth="1"/>
    <col min="3" max="4" width="10.28125" style="0" customWidth="1"/>
    <col min="5" max="5" width="5.8515625" style="0" customWidth="1"/>
    <col min="6" max="6" width="34.140625" style="0" customWidth="1"/>
    <col min="7" max="8" width="10.140625" style="0" customWidth="1"/>
  </cols>
  <sheetData>
    <row r="1" ht="15.75">
      <c r="A1" s="1" t="s">
        <v>0</v>
      </c>
    </row>
    <row r="2" spans="1:8" ht="15">
      <c r="A2" s="135" t="s">
        <v>123</v>
      </c>
      <c r="B2" s="135"/>
      <c r="C2" s="135"/>
      <c r="D2" s="135"/>
      <c r="E2" s="135"/>
      <c r="F2" s="135"/>
      <c r="G2" s="135"/>
      <c r="H2" s="135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 customHeight="1">
      <c r="A4" s="136" t="s">
        <v>1</v>
      </c>
      <c r="B4" s="136"/>
      <c r="C4" s="136"/>
      <c r="D4" s="136"/>
      <c r="E4" s="137" t="s">
        <v>2</v>
      </c>
      <c r="F4" s="137"/>
      <c r="G4" s="137"/>
      <c r="H4" s="137"/>
    </row>
    <row r="5" spans="1:8" ht="15" customHeight="1">
      <c r="A5" s="3"/>
      <c r="B5" s="4"/>
      <c r="C5" s="5" t="s">
        <v>3</v>
      </c>
      <c r="D5" s="6" t="s">
        <v>4</v>
      </c>
      <c r="E5" s="3"/>
      <c r="F5" s="7"/>
      <c r="G5" s="5" t="s">
        <v>3</v>
      </c>
      <c r="H5" s="6" t="s">
        <v>4</v>
      </c>
    </row>
    <row r="6" spans="1:8" ht="15" customHeight="1">
      <c r="A6" s="8" t="s">
        <v>5</v>
      </c>
      <c r="B6" s="9"/>
      <c r="C6" s="10"/>
      <c r="D6" s="11"/>
      <c r="E6" s="8" t="s">
        <v>6</v>
      </c>
      <c r="F6" s="12"/>
      <c r="G6" s="13"/>
      <c r="H6" s="14"/>
    </row>
    <row r="7" spans="1:8" ht="15" customHeight="1">
      <c r="A7" s="8">
        <v>21</v>
      </c>
      <c r="B7" s="15" t="s">
        <v>7</v>
      </c>
      <c r="C7" s="16">
        <v>2848.99</v>
      </c>
      <c r="D7" s="17">
        <v>2849</v>
      </c>
      <c r="E7" s="8" t="s">
        <v>8</v>
      </c>
      <c r="F7" s="15"/>
      <c r="G7" s="16"/>
      <c r="H7" s="17"/>
    </row>
    <row r="8" spans="1:8" ht="15" customHeight="1">
      <c r="A8" s="8">
        <v>27</v>
      </c>
      <c r="B8" s="15" t="s">
        <v>126</v>
      </c>
      <c r="C8" s="16">
        <v>1000</v>
      </c>
      <c r="D8" s="17"/>
      <c r="E8" s="8"/>
      <c r="F8" s="15"/>
      <c r="G8" s="16"/>
      <c r="H8" s="17"/>
    </row>
    <row r="9" spans="1:8" ht="15" customHeight="1">
      <c r="A9" s="8">
        <v>28</v>
      </c>
      <c r="B9" s="15" t="s">
        <v>9</v>
      </c>
      <c r="C9" s="16">
        <v>-2197.26</v>
      </c>
      <c r="D9" s="17">
        <v>-1744</v>
      </c>
      <c r="E9" s="8">
        <v>102</v>
      </c>
      <c r="F9" s="15"/>
      <c r="G9" s="16"/>
      <c r="H9" s="17"/>
    </row>
    <row r="10" spans="1:8" ht="15" customHeight="1">
      <c r="A10" s="18"/>
      <c r="B10" s="19" t="s">
        <v>10</v>
      </c>
      <c r="C10" s="20">
        <f>SUM(C7:C9)</f>
        <v>1651.7299999999996</v>
      </c>
      <c r="D10" s="21">
        <f>SUM(D7:D9)</f>
        <v>1105</v>
      </c>
      <c r="E10" s="8">
        <v>106</v>
      </c>
      <c r="F10" s="15" t="s">
        <v>11</v>
      </c>
      <c r="G10" s="16">
        <v>17077.49</v>
      </c>
      <c r="H10" s="17">
        <v>12172</v>
      </c>
    </row>
    <row r="11" spans="1:8" ht="15" customHeight="1">
      <c r="A11" s="8" t="s">
        <v>12</v>
      </c>
      <c r="B11" s="15"/>
      <c r="C11" s="16"/>
      <c r="D11" s="17"/>
      <c r="E11" s="8">
        <v>110</v>
      </c>
      <c r="F11" s="15" t="s">
        <v>13</v>
      </c>
      <c r="G11" s="16"/>
      <c r="H11" s="17"/>
    </row>
    <row r="12" spans="1:10" ht="15" customHeight="1">
      <c r="A12" s="8" t="s">
        <v>14</v>
      </c>
      <c r="B12" s="15"/>
      <c r="C12" s="16"/>
      <c r="D12" s="17"/>
      <c r="E12" s="8">
        <v>120</v>
      </c>
      <c r="F12" s="15" t="s">
        <v>15</v>
      </c>
      <c r="G12" s="16">
        <v>708.33</v>
      </c>
      <c r="H12" s="17">
        <v>4905</v>
      </c>
      <c r="J12" t="s">
        <v>16</v>
      </c>
    </row>
    <row r="13" spans="1:8" ht="15" customHeight="1">
      <c r="A13" s="8">
        <v>41</v>
      </c>
      <c r="B13" s="15" t="s">
        <v>17</v>
      </c>
      <c r="C13" s="16"/>
      <c r="D13" s="17"/>
      <c r="E13" s="8">
        <v>129</v>
      </c>
      <c r="F13" s="15" t="s">
        <v>18</v>
      </c>
      <c r="G13" s="16"/>
      <c r="H13" s="17"/>
    </row>
    <row r="14" spans="1:8" ht="15" customHeight="1">
      <c r="A14" s="8">
        <v>44</v>
      </c>
      <c r="B14" s="15" t="s">
        <v>19</v>
      </c>
      <c r="C14" s="16"/>
      <c r="D14" s="17">
        <v>2000</v>
      </c>
      <c r="E14" s="18"/>
      <c r="F14" s="19" t="s">
        <v>10</v>
      </c>
      <c r="G14" s="20">
        <f>SUM(G9:G13)</f>
        <v>17785.820000000003</v>
      </c>
      <c r="H14" s="20">
        <f>SUM(H9:H13)</f>
        <v>17077</v>
      </c>
    </row>
    <row r="15" spans="1:8" ht="15" customHeight="1">
      <c r="A15" s="8">
        <v>46</v>
      </c>
      <c r="B15" s="15" t="s">
        <v>20</v>
      </c>
      <c r="C15" s="16">
        <v>1800</v>
      </c>
      <c r="D15" s="17">
        <v>10490</v>
      </c>
      <c r="E15" s="8"/>
      <c r="F15" s="22"/>
      <c r="G15" s="16"/>
      <c r="H15" s="17"/>
    </row>
    <row r="16" spans="1:8" ht="15" customHeight="1">
      <c r="A16" s="8" t="s">
        <v>21</v>
      </c>
      <c r="B16" s="15"/>
      <c r="C16" s="16"/>
      <c r="D16" s="17"/>
      <c r="E16" s="8" t="s">
        <v>22</v>
      </c>
      <c r="F16" s="23"/>
      <c r="G16" s="16"/>
      <c r="H16" s="17"/>
    </row>
    <row r="17" spans="1:8" ht="15" customHeight="1">
      <c r="A17" s="8">
        <v>50</v>
      </c>
      <c r="B17" s="15" t="s">
        <v>23</v>
      </c>
      <c r="C17" s="16">
        <v>525.31</v>
      </c>
      <c r="D17" s="17">
        <v>515</v>
      </c>
      <c r="E17" s="8" t="s">
        <v>24</v>
      </c>
      <c r="F17" s="15"/>
      <c r="G17" s="16"/>
      <c r="H17" s="17"/>
    </row>
    <row r="18" spans="1:8" ht="15" customHeight="1">
      <c r="A18" s="8">
        <v>51</v>
      </c>
      <c r="B18" s="15" t="s">
        <v>25</v>
      </c>
      <c r="C18" s="16">
        <v>15811.86</v>
      </c>
      <c r="D18" s="17">
        <v>8144</v>
      </c>
      <c r="E18" s="8">
        <v>194</v>
      </c>
      <c r="F18" s="15" t="s">
        <v>26</v>
      </c>
      <c r="G18" s="16"/>
      <c r="H18" s="17">
        <v>1565</v>
      </c>
    </row>
    <row r="19" spans="1:8" ht="15" customHeight="1">
      <c r="A19" s="8"/>
      <c r="B19" s="15"/>
      <c r="C19" s="16"/>
      <c r="D19" s="17"/>
      <c r="E19" s="8"/>
      <c r="F19" s="15"/>
      <c r="G19" s="16"/>
      <c r="H19" s="17"/>
    </row>
    <row r="20" spans="1:8" ht="15" customHeight="1">
      <c r="A20" s="18"/>
      <c r="B20" s="19" t="s">
        <v>10</v>
      </c>
      <c r="C20" s="20">
        <f>SUM(C13:C19)</f>
        <v>18137.170000000002</v>
      </c>
      <c r="D20" s="21">
        <f>SUM(D13:D19)</f>
        <v>21149</v>
      </c>
      <c r="E20" s="8"/>
      <c r="F20" s="15"/>
      <c r="G20" s="16" t="s">
        <v>16</v>
      </c>
      <c r="H20" s="17" t="s">
        <v>16</v>
      </c>
    </row>
    <row r="21" spans="1:8" ht="15" customHeight="1">
      <c r="A21" s="8"/>
      <c r="B21" s="15"/>
      <c r="C21" s="16"/>
      <c r="D21" s="17"/>
      <c r="E21" s="8">
        <v>40</v>
      </c>
      <c r="F21" s="15" t="s">
        <v>27</v>
      </c>
      <c r="G21" s="16">
        <v>100</v>
      </c>
      <c r="H21" s="17">
        <v>1356</v>
      </c>
    </row>
    <row r="22" spans="1:8" ht="15" customHeight="1">
      <c r="A22" s="8" t="s">
        <v>28</v>
      </c>
      <c r="B22" s="23"/>
      <c r="C22" s="16"/>
      <c r="D22" s="17"/>
      <c r="E22" s="8">
        <v>42</v>
      </c>
      <c r="F22" s="15" t="s">
        <v>29</v>
      </c>
      <c r="G22" s="16">
        <v>275</v>
      </c>
      <c r="H22" s="17">
        <v>1118</v>
      </c>
    </row>
    <row r="23" spans="1:8" ht="15" customHeight="1">
      <c r="A23" s="8"/>
      <c r="B23" s="15"/>
      <c r="C23" s="16"/>
      <c r="D23" s="17"/>
      <c r="E23" s="8">
        <v>43</v>
      </c>
      <c r="F23" s="15" t="s">
        <v>30</v>
      </c>
      <c r="G23" s="16">
        <v>1134</v>
      </c>
      <c r="H23" s="17">
        <v>1137</v>
      </c>
    </row>
    <row r="24" spans="1:8" ht="15" customHeight="1">
      <c r="A24" s="8"/>
      <c r="B24" s="15"/>
      <c r="C24" s="16"/>
      <c r="D24" s="17"/>
      <c r="E24" s="8">
        <v>46</v>
      </c>
      <c r="F24" s="15" t="s">
        <v>125</v>
      </c>
      <c r="G24" s="16">
        <v>493.74</v>
      </c>
      <c r="H24" s="17"/>
    </row>
    <row r="25" spans="1:8" ht="15" customHeight="1">
      <c r="A25" s="8"/>
      <c r="B25" s="15"/>
      <c r="C25" s="16"/>
      <c r="D25" s="17"/>
      <c r="E25" s="108"/>
      <c r="F25" s="109" t="s">
        <v>124</v>
      </c>
      <c r="G25" s="110">
        <f>SUM(G20:G24)</f>
        <v>2002.74</v>
      </c>
      <c r="H25" s="111">
        <f>SUM(H20:H23)</f>
        <v>3611</v>
      </c>
    </row>
    <row r="26" spans="1:8" ht="15" customHeight="1">
      <c r="A26" s="24"/>
      <c r="B26" s="25"/>
      <c r="C26" s="16"/>
      <c r="D26" s="26"/>
      <c r="E26" s="8" t="s">
        <v>31</v>
      </c>
      <c r="F26" s="23"/>
      <c r="G26" s="27"/>
      <c r="H26" s="28"/>
    </row>
    <row r="27" spans="1:8" ht="15" customHeight="1">
      <c r="A27" s="18"/>
      <c r="B27" s="29" t="s">
        <v>32</v>
      </c>
      <c r="C27" s="20">
        <f>C10+C20+C22</f>
        <v>19788.9</v>
      </c>
      <c r="D27" s="21">
        <v>22253</v>
      </c>
      <c r="E27" s="18"/>
      <c r="F27" s="29" t="s">
        <v>32</v>
      </c>
      <c r="G27" s="20">
        <f>G14+G16+G18+G25+G26</f>
        <v>19788.560000000005</v>
      </c>
      <c r="H27" s="21">
        <f>H14+H16+H18+H25+H26</f>
        <v>22253</v>
      </c>
    </row>
    <row r="28" ht="12.75">
      <c r="F28" s="30"/>
    </row>
  </sheetData>
  <sheetProtection selectLockedCells="1" selectUnlockedCells="1"/>
  <mergeCells count="3">
    <mergeCell ref="A2:H2"/>
    <mergeCell ref="A4:D4"/>
    <mergeCell ref="E4:H4"/>
  </mergeCells>
  <printOptions/>
  <pageMargins left="0.7875" right="0.7875" top="0.9840277777777777" bottom="0.51180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">
      <selection activeCell="E43" sqref="E43"/>
    </sheetView>
  </sheetViews>
  <sheetFormatPr defaultColWidth="11.421875" defaultRowHeight="12.75"/>
  <cols>
    <col min="1" max="1" width="31.57421875" style="0" customWidth="1"/>
    <col min="2" max="2" width="9.140625" style="31" customWidth="1"/>
    <col min="3" max="3" width="9.140625" style="32" customWidth="1"/>
    <col min="4" max="4" width="32.8515625" style="0" customWidth="1"/>
    <col min="5" max="5" width="9.57421875" style="0" customWidth="1"/>
    <col min="6" max="6" width="9.57421875" style="31" customWidth="1"/>
    <col min="7" max="16384" width="11.57421875" style="0" customWidth="1"/>
  </cols>
  <sheetData>
    <row r="1" spans="1:6" s="33" customFormat="1" ht="19.5">
      <c r="A1" s="33" t="s">
        <v>0</v>
      </c>
      <c r="B1" s="34"/>
      <c r="C1" s="35"/>
      <c r="F1" s="34"/>
    </row>
    <row r="2" spans="2:6" s="33" customFormat="1" ht="19.5">
      <c r="B2" s="34"/>
      <c r="C2" s="35"/>
      <c r="F2" s="34"/>
    </row>
    <row r="3" spans="1:6" s="33" customFormat="1" ht="19.5">
      <c r="A3" s="138" t="s">
        <v>33</v>
      </c>
      <c r="B3" s="138"/>
      <c r="C3" s="138"/>
      <c r="D3" s="138"/>
      <c r="E3" s="138"/>
      <c r="F3" s="138"/>
    </row>
    <row r="4" spans="1:6" ht="12.75">
      <c r="A4" s="36"/>
      <c r="B4" s="37"/>
      <c r="C4" s="38"/>
      <c r="D4" s="36"/>
      <c r="E4" s="36"/>
      <c r="F4" s="37"/>
    </row>
    <row r="5" spans="1:6" ht="12.75">
      <c r="A5" s="36"/>
      <c r="B5" s="37"/>
      <c r="C5" s="38"/>
      <c r="D5" s="36"/>
      <c r="E5" s="36"/>
      <c r="F5" s="37"/>
    </row>
    <row r="6" spans="1:6" ht="12.75">
      <c r="A6" s="112" t="s">
        <v>34</v>
      </c>
      <c r="B6" s="113">
        <v>2013</v>
      </c>
      <c r="C6" s="113">
        <v>2012</v>
      </c>
      <c r="D6" s="114" t="s">
        <v>35</v>
      </c>
      <c r="E6" s="115">
        <v>2013</v>
      </c>
      <c r="F6" s="116">
        <v>2012</v>
      </c>
    </row>
    <row r="7" spans="1:6" ht="33.75">
      <c r="A7" s="117" t="s">
        <v>36</v>
      </c>
      <c r="B7" s="39">
        <f>SUM(B8:B13)</f>
        <v>2351.77</v>
      </c>
      <c r="C7" s="39">
        <f>SUM(C8:C12)</f>
        <v>290.23</v>
      </c>
      <c r="D7" s="40" t="s">
        <v>37</v>
      </c>
      <c r="E7" s="39">
        <f>SUM(E8:E10)</f>
        <v>3941.7000000000003</v>
      </c>
      <c r="F7" s="118">
        <f>SUM(F8:F10)</f>
        <v>8326.87</v>
      </c>
    </row>
    <row r="8" spans="1:6" ht="12.75">
      <c r="A8" s="119" t="s">
        <v>38</v>
      </c>
      <c r="B8" s="41"/>
      <c r="C8" s="41"/>
      <c r="D8" s="42" t="s">
        <v>39</v>
      </c>
      <c r="E8" s="43">
        <v>1130.4</v>
      </c>
      <c r="F8" s="120">
        <v>1196</v>
      </c>
    </row>
    <row r="9" spans="1:6" ht="12.75">
      <c r="A9" s="119" t="s">
        <v>40</v>
      </c>
      <c r="B9" s="41"/>
      <c r="C9" s="41">
        <v>290.23</v>
      </c>
      <c r="D9" s="42" t="s">
        <v>41</v>
      </c>
      <c r="E9" s="41">
        <v>2811.3</v>
      </c>
      <c r="F9" s="121">
        <v>2623.78</v>
      </c>
    </row>
    <row r="10" spans="1:6" ht="12.75">
      <c r="A10" s="119" t="s">
        <v>42</v>
      </c>
      <c r="B10" s="41">
        <v>640.55</v>
      </c>
      <c r="C10" s="41"/>
      <c r="D10" s="42" t="s">
        <v>43</v>
      </c>
      <c r="E10" s="44"/>
      <c r="F10" s="122">
        <f>+1957.09+2550</f>
        <v>4507.09</v>
      </c>
    </row>
    <row r="11" spans="1:6" ht="12.75">
      <c r="A11" s="119" t="s">
        <v>44</v>
      </c>
      <c r="B11" s="41">
        <v>109</v>
      </c>
      <c r="C11" s="41"/>
      <c r="D11" s="45"/>
      <c r="E11" s="46"/>
      <c r="F11" s="123"/>
    </row>
    <row r="12" spans="1:6" ht="12.75">
      <c r="A12" s="119" t="s">
        <v>45</v>
      </c>
      <c r="B12" s="44">
        <f>172.86+443.36</f>
        <v>616.22</v>
      </c>
      <c r="C12" s="44"/>
      <c r="D12" s="42"/>
      <c r="E12" s="44"/>
      <c r="F12" s="122"/>
    </row>
    <row r="13" spans="1:6" ht="12.75">
      <c r="A13" s="119" t="s">
        <v>127</v>
      </c>
      <c r="B13" s="133">
        <v>986</v>
      </c>
      <c r="C13" s="134"/>
      <c r="D13" s="42"/>
      <c r="E13" s="44"/>
      <c r="F13" s="122"/>
    </row>
    <row r="14" spans="1:6" ht="12.75">
      <c r="A14" s="117" t="s">
        <v>46</v>
      </c>
      <c r="B14" s="132">
        <f>SUM(B15:B20)</f>
        <v>8040</v>
      </c>
      <c r="C14" s="132">
        <f>SUM(C15:C20)</f>
        <v>7490.33</v>
      </c>
      <c r="D14" s="45" t="s">
        <v>47</v>
      </c>
      <c r="E14" s="39">
        <f>SUM(E15:E34)</f>
        <v>23623.98</v>
      </c>
      <c r="F14" s="118">
        <f>SUM(F15:F34)</f>
        <v>24285.52</v>
      </c>
    </row>
    <row r="15" spans="1:6" ht="12.75">
      <c r="A15" s="119" t="s">
        <v>48</v>
      </c>
      <c r="B15" s="41"/>
      <c r="C15" s="41"/>
      <c r="D15" s="42" t="s">
        <v>49</v>
      </c>
      <c r="E15" s="43"/>
      <c r="F15" s="120"/>
    </row>
    <row r="16" spans="1:6" ht="12.75">
      <c r="A16" s="119" t="s">
        <v>50</v>
      </c>
      <c r="B16" s="41">
        <v>5446.55</v>
      </c>
      <c r="C16" s="41">
        <v>5700</v>
      </c>
      <c r="D16" s="42" t="s">
        <v>53</v>
      </c>
      <c r="E16" s="41"/>
      <c r="F16" s="121">
        <v>2000</v>
      </c>
    </row>
    <row r="17" spans="1:6" ht="12.75">
      <c r="A17" s="119" t="s">
        <v>51</v>
      </c>
      <c r="B17" s="41">
        <v>50</v>
      </c>
      <c r="C17" s="41">
        <v>229.75</v>
      </c>
      <c r="D17" s="42" t="s">
        <v>55</v>
      </c>
      <c r="E17" s="41">
        <v>7000</v>
      </c>
      <c r="F17" s="121">
        <v>7000</v>
      </c>
    </row>
    <row r="18" spans="1:6" ht="12.75">
      <c r="A18" s="119" t="s">
        <v>52</v>
      </c>
      <c r="B18" s="41">
        <v>263.85</v>
      </c>
      <c r="C18" s="41">
        <v>170.9</v>
      </c>
      <c r="D18" s="42" t="s">
        <v>57</v>
      </c>
      <c r="E18" s="41"/>
      <c r="F18" s="121"/>
    </row>
    <row r="19" spans="1:6" ht="12.75">
      <c r="A19" s="119" t="s">
        <v>54</v>
      </c>
      <c r="B19" s="41"/>
      <c r="C19" s="41"/>
      <c r="D19" s="42" t="s">
        <v>58</v>
      </c>
      <c r="E19" s="41">
        <v>1000</v>
      </c>
      <c r="F19" s="121">
        <v>1000</v>
      </c>
    </row>
    <row r="20" spans="1:6" ht="12.75">
      <c r="A20" s="119" t="s">
        <v>56</v>
      </c>
      <c r="B20" s="41">
        <v>2279.6</v>
      </c>
      <c r="C20" s="41">
        <v>1389.68</v>
      </c>
      <c r="D20" s="42" t="s">
        <v>60</v>
      </c>
      <c r="E20" s="41"/>
      <c r="F20" s="121"/>
    </row>
    <row r="21" spans="1:6" ht="12.75">
      <c r="A21" s="119"/>
      <c r="B21" s="44"/>
      <c r="C21" s="44"/>
      <c r="D21" s="42" t="s">
        <v>62</v>
      </c>
      <c r="E21" s="41">
        <v>400</v>
      </c>
      <c r="F21" s="121">
        <v>400</v>
      </c>
    </row>
    <row r="22" spans="1:6" ht="12.75">
      <c r="A22" s="117" t="s">
        <v>59</v>
      </c>
      <c r="B22" s="48">
        <f>SUM(B23:B27)</f>
        <v>10566.090000000002</v>
      </c>
      <c r="C22" s="48">
        <f>SUM(C23:C27)</f>
        <v>9607.45</v>
      </c>
      <c r="D22" s="42" t="s">
        <v>64</v>
      </c>
      <c r="E22" s="41">
        <v>450</v>
      </c>
      <c r="F22" s="121">
        <v>500</v>
      </c>
    </row>
    <row r="23" spans="1:6" ht="12.75">
      <c r="A23" s="119" t="s">
        <v>61</v>
      </c>
      <c r="B23" s="41">
        <v>7235.52</v>
      </c>
      <c r="C23" s="41">
        <v>7954.16</v>
      </c>
      <c r="D23" s="42" t="s">
        <v>67</v>
      </c>
      <c r="E23" s="41">
        <v>150</v>
      </c>
      <c r="F23" s="121">
        <v>100</v>
      </c>
    </row>
    <row r="24" spans="1:6" ht="12.75">
      <c r="A24" s="119" t="s">
        <v>63</v>
      </c>
      <c r="B24" s="41">
        <v>956.79</v>
      </c>
      <c r="C24" s="41">
        <v>375.79</v>
      </c>
      <c r="D24" s="42" t="s">
        <v>69</v>
      </c>
      <c r="E24" s="41">
        <v>150</v>
      </c>
      <c r="F24" s="121">
        <v>150</v>
      </c>
    </row>
    <row r="25" spans="1:6" ht="12.75">
      <c r="A25" s="119" t="s">
        <v>65</v>
      </c>
      <c r="B25" s="41">
        <v>1768.89</v>
      </c>
      <c r="C25" s="41">
        <v>697.57</v>
      </c>
      <c r="D25" s="42" t="s">
        <v>128</v>
      </c>
      <c r="E25" s="41">
        <v>500</v>
      </c>
      <c r="F25" s="121"/>
    </row>
    <row r="26" spans="1:6" ht="12.75">
      <c r="A26" s="119" t="s">
        <v>66</v>
      </c>
      <c r="B26" s="41">
        <f>129.34+445.1</f>
        <v>574.44</v>
      </c>
      <c r="C26" s="41">
        <f>+225.9+344.44</f>
        <v>570.34</v>
      </c>
      <c r="D26" s="42"/>
      <c r="E26" s="41"/>
      <c r="F26" s="121"/>
    </row>
    <row r="27" spans="1:6" ht="12.75">
      <c r="A27" s="119" t="s">
        <v>68</v>
      </c>
      <c r="B27" s="41">
        <v>30.45</v>
      </c>
      <c r="C27" s="41">
        <v>9.59</v>
      </c>
      <c r="D27" s="42" t="s">
        <v>71</v>
      </c>
      <c r="E27" s="41"/>
      <c r="F27" s="121"/>
    </row>
    <row r="28" spans="1:6" ht="12.75">
      <c r="A28" s="117" t="s">
        <v>70</v>
      </c>
      <c r="B28" s="49"/>
      <c r="C28" s="49"/>
      <c r="D28" s="42" t="s">
        <v>73</v>
      </c>
      <c r="E28" s="41">
        <v>4000</v>
      </c>
      <c r="F28" s="121">
        <v>5000</v>
      </c>
    </row>
    <row r="29" spans="1:6" ht="12.75">
      <c r="A29" s="119" t="s">
        <v>72</v>
      </c>
      <c r="B29" s="41"/>
      <c r="C29" s="41"/>
      <c r="D29" s="42" t="s">
        <v>75</v>
      </c>
      <c r="E29" s="41"/>
      <c r="F29" s="121">
        <v>1231.82</v>
      </c>
    </row>
    <row r="30" spans="1:6" ht="12.75">
      <c r="A30" s="119" t="s">
        <v>74</v>
      </c>
      <c r="B30" s="41"/>
      <c r="C30" s="41"/>
      <c r="D30" s="42"/>
      <c r="E30" s="41"/>
      <c r="F30" s="121"/>
    </row>
    <row r="31" spans="1:6" ht="12.75">
      <c r="A31" s="119"/>
      <c r="B31" s="44"/>
      <c r="C31" s="44"/>
      <c r="D31" s="42" t="s">
        <v>130</v>
      </c>
      <c r="E31" s="41">
        <v>6973.98</v>
      </c>
      <c r="F31" s="121">
        <v>6627.2</v>
      </c>
    </row>
    <row r="32" spans="1:6" ht="12.75">
      <c r="A32" s="117" t="s">
        <v>76</v>
      </c>
      <c r="B32" s="47">
        <f>SUM(B33:B35)</f>
        <v>12930.66</v>
      </c>
      <c r="C32" s="47">
        <f>SUM(C33:C35)</f>
        <v>13156.4</v>
      </c>
      <c r="D32" s="42" t="s">
        <v>78</v>
      </c>
      <c r="E32" s="41"/>
      <c r="F32" s="121"/>
    </row>
    <row r="33" spans="1:6" ht="12.75">
      <c r="A33" s="119" t="s">
        <v>77</v>
      </c>
      <c r="B33" s="41">
        <f>11014.75-360</f>
        <v>10654.75</v>
      </c>
      <c r="C33" s="41">
        <f>+10845.82-431</f>
        <v>10414.82</v>
      </c>
      <c r="D33" s="42" t="s">
        <v>129</v>
      </c>
      <c r="E33" s="50">
        <v>3000</v>
      </c>
      <c r="F33" s="124"/>
    </row>
    <row r="34" spans="1:6" ht="12.75">
      <c r="A34" s="119" t="s">
        <v>79</v>
      </c>
      <c r="B34" s="41">
        <v>1851.91</v>
      </c>
      <c r="C34" s="41">
        <v>1748.58</v>
      </c>
      <c r="D34" s="42" t="s">
        <v>81</v>
      </c>
      <c r="E34" s="44"/>
      <c r="F34" s="122">
        <v>276.5</v>
      </c>
    </row>
    <row r="35" spans="1:6" ht="12.75">
      <c r="A35" s="119" t="s">
        <v>80</v>
      </c>
      <c r="B35" s="50">
        <v>424</v>
      </c>
      <c r="C35" s="50">
        <v>993</v>
      </c>
      <c r="D35" s="42"/>
      <c r="E35" s="44"/>
      <c r="F35" s="122"/>
    </row>
    <row r="36" spans="1:6" ht="12.75">
      <c r="A36" s="119"/>
      <c r="B36" s="44"/>
      <c r="C36" s="44"/>
      <c r="D36" s="45" t="s">
        <v>82</v>
      </c>
      <c r="E36" s="39">
        <f>SUM(E37:E39)</f>
        <v>5675</v>
      </c>
      <c r="F36" s="118">
        <f>SUM(F37:F39)</f>
        <v>6540.17</v>
      </c>
    </row>
    <row r="37" spans="1:6" ht="12.75">
      <c r="A37" s="117" t="s">
        <v>83</v>
      </c>
      <c r="B37" s="47">
        <v>40</v>
      </c>
      <c r="C37" s="47">
        <v>3270</v>
      </c>
      <c r="D37" s="51" t="s">
        <v>84</v>
      </c>
      <c r="E37" s="52">
        <f>2815+1000</f>
        <v>3815</v>
      </c>
      <c r="F37" s="125">
        <f>+2490.17+1250</f>
        <v>3740.17</v>
      </c>
    </row>
    <row r="38" spans="1:6" ht="12.75">
      <c r="A38" s="131" t="s">
        <v>85</v>
      </c>
      <c r="B38" s="53"/>
      <c r="C38" s="53"/>
      <c r="D38" s="51" t="s">
        <v>86</v>
      </c>
      <c r="E38" s="54">
        <v>860</v>
      </c>
      <c r="F38" s="126">
        <v>700</v>
      </c>
    </row>
    <row r="39" spans="1:6" ht="12.75">
      <c r="A39" s="117" t="s">
        <v>87</v>
      </c>
      <c r="B39" s="53"/>
      <c r="C39" s="53"/>
      <c r="D39" s="42" t="s">
        <v>88</v>
      </c>
      <c r="E39" s="41">
        <v>1000</v>
      </c>
      <c r="F39" s="121">
        <f>+4650-2550</f>
        <v>2100</v>
      </c>
    </row>
    <row r="40" spans="1:6" ht="12.75">
      <c r="A40" s="117"/>
      <c r="B40" s="53"/>
      <c r="C40" s="53"/>
      <c r="D40" s="45" t="s">
        <v>89</v>
      </c>
      <c r="E40" s="39">
        <v>10.31</v>
      </c>
      <c r="F40" s="118">
        <v>84.93</v>
      </c>
    </row>
    <row r="41" spans="1:6" ht="12.75">
      <c r="A41" s="117" t="s">
        <v>90</v>
      </c>
      <c r="B41" s="53"/>
      <c r="C41" s="53"/>
      <c r="D41" s="45" t="s">
        <v>91</v>
      </c>
      <c r="E41" s="39">
        <v>273.86</v>
      </c>
      <c r="F41" s="118"/>
    </row>
    <row r="42" spans="1:6" ht="12.75">
      <c r="A42" s="117"/>
      <c r="B42" s="53"/>
      <c r="C42" s="53"/>
      <c r="D42" s="45" t="s">
        <v>92</v>
      </c>
      <c r="E42" s="39"/>
      <c r="F42" s="118"/>
    </row>
    <row r="43" spans="1:6" ht="12.75">
      <c r="A43" s="117" t="s">
        <v>93</v>
      </c>
      <c r="B43" s="55">
        <v>452.91</v>
      </c>
      <c r="C43" s="55">
        <v>517.77</v>
      </c>
      <c r="D43" s="45" t="s">
        <v>94</v>
      </c>
      <c r="E43" s="39">
        <v>1564.91</v>
      </c>
      <c r="F43" s="118"/>
    </row>
    <row r="44" spans="1:6" ht="12.75">
      <c r="A44" s="117" t="s">
        <v>95</v>
      </c>
      <c r="B44" s="39">
        <v>708.33</v>
      </c>
      <c r="C44" s="39">
        <v>4905.31</v>
      </c>
      <c r="D44" s="45" t="s">
        <v>96</v>
      </c>
      <c r="E44" s="39"/>
      <c r="F44" s="118"/>
    </row>
    <row r="45" spans="1:6" ht="12.75">
      <c r="A45" s="127" t="s">
        <v>97</v>
      </c>
      <c r="B45" s="128">
        <f>+B7+B14+B22+B28+B32+B37+B39+B41+B43+B44</f>
        <v>35089.76000000001</v>
      </c>
      <c r="C45" s="128">
        <f>+C7+C14+C22+C28+C32+C37+C39+C41+C43+C44</f>
        <v>39237.49</v>
      </c>
      <c r="D45" s="129" t="s">
        <v>98</v>
      </c>
      <c r="E45" s="128">
        <f>+E7+E14+E36+E40+E41+E42+E43+E44</f>
        <v>35089.76</v>
      </c>
      <c r="F45" s="130">
        <f>+F7+F14+F36+F40+F41+F42+F43+F44</f>
        <v>39237.49</v>
      </c>
    </row>
    <row r="47" ht="12.75">
      <c r="C47"/>
    </row>
  </sheetData>
  <sheetProtection selectLockedCells="1" selectUnlockedCells="1"/>
  <mergeCells count="1">
    <mergeCell ref="A3:F3"/>
  </mergeCells>
  <printOptions/>
  <pageMargins left="0.15763888888888888" right="0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"/>
  <sheetViews>
    <sheetView workbookViewId="0" topLeftCell="A1">
      <selection activeCell="E5" sqref="E5"/>
    </sheetView>
  </sheetViews>
  <sheetFormatPr defaultColWidth="11.421875" defaultRowHeight="12.75"/>
  <sheetData>
    <row r="5" spans="1:5" ht="12.75">
      <c r="A5">
        <v>7.5</v>
      </c>
      <c r="B5">
        <f>20+1.5*20/5</f>
        <v>26</v>
      </c>
      <c r="C5">
        <v>10.6</v>
      </c>
      <c r="D5">
        <f>+B5*C5</f>
        <v>275.59999999999997</v>
      </c>
      <c r="E5">
        <f>+D5*15.2%</f>
        <v>41.89119999999999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">
      <selection activeCell="I23" sqref="I23:J23"/>
    </sheetView>
  </sheetViews>
  <sheetFormatPr defaultColWidth="11.421875" defaultRowHeight="12.75"/>
  <cols>
    <col min="1" max="1" width="18.28125" style="56" customWidth="1"/>
    <col min="2" max="3" width="11.421875" style="57" customWidth="1"/>
    <col min="4" max="4" width="11.421875" style="58" customWidth="1"/>
    <col min="5" max="5" width="15.421875" style="57" customWidth="1"/>
    <col min="6" max="7" width="11.421875" style="57" customWidth="1"/>
    <col min="8" max="8" width="12.28125" style="57" customWidth="1"/>
    <col min="9" max="16384" width="11.421875" style="57" customWidth="1"/>
  </cols>
  <sheetData>
    <row r="1" spans="1:12" ht="12.75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6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">
      <c r="A4" s="141" t="s">
        <v>100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8" spans="1:12" s="64" customFormat="1" ht="12.75">
      <c r="A8" s="61" t="s">
        <v>101</v>
      </c>
      <c r="B8" s="62" t="s">
        <v>102</v>
      </c>
      <c r="C8" s="62" t="s">
        <v>103</v>
      </c>
      <c r="D8" s="63" t="s">
        <v>104</v>
      </c>
      <c r="E8" s="62" t="s">
        <v>105</v>
      </c>
      <c r="F8" s="142" t="s">
        <v>106</v>
      </c>
      <c r="G8" s="142"/>
      <c r="H8" s="142"/>
      <c r="I8" s="142"/>
      <c r="J8" s="142"/>
      <c r="K8" s="143" t="s">
        <v>107</v>
      </c>
      <c r="L8" s="143"/>
    </row>
    <row r="9" spans="5:12" ht="12.75">
      <c r="E9" s="62" t="s">
        <v>108</v>
      </c>
      <c r="F9" s="65">
        <v>2009</v>
      </c>
      <c r="G9" s="66">
        <v>2010</v>
      </c>
      <c r="H9" s="67" t="s">
        <v>109</v>
      </c>
      <c r="I9" s="68">
        <v>2012</v>
      </c>
      <c r="J9" s="69">
        <v>2013</v>
      </c>
      <c r="K9" s="70" t="s">
        <v>16</v>
      </c>
      <c r="L9" s="70"/>
    </row>
    <row r="10" spans="1:12" ht="15.75">
      <c r="A10" s="71">
        <v>2009</v>
      </c>
      <c r="B10" s="72"/>
      <c r="C10" s="72"/>
      <c r="D10" s="73"/>
      <c r="E10" s="72"/>
      <c r="F10" s="72"/>
      <c r="G10" s="72"/>
      <c r="H10" s="74"/>
      <c r="I10" s="75"/>
      <c r="J10" s="75"/>
      <c r="K10" s="75"/>
      <c r="L10" s="76"/>
    </row>
    <row r="11" spans="1:13" ht="12.75">
      <c r="A11" s="77" t="s">
        <v>110</v>
      </c>
      <c r="B11" s="78" t="s">
        <v>111</v>
      </c>
      <c r="C11" s="78">
        <v>539.4</v>
      </c>
      <c r="D11" s="79">
        <v>0.2</v>
      </c>
      <c r="E11" s="78">
        <v>23</v>
      </c>
      <c r="F11" s="78">
        <f>C11*D11*E11/12</f>
        <v>206.76999999999998</v>
      </c>
      <c r="G11" s="78"/>
      <c r="H11" s="80">
        <v>107.88</v>
      </c>
      <c r="I11" s="81">
        <f>+C11*D11</f>
        <v>107.88</v>
      </c>
      <c r="J11" s="81">
        <f>+C11*D11</f>
        <v>107.88</v>
      </c>
      <c r="K11" s="81" t="s">
        <v>16</v>
      </c>
      <c r="L11" s="82" t="s">
        <v>16</v>
      </c>
      <c r="M11" s="57">
        <f>SUM(F11:J11)</f>
        <v>530.41</v>
      </c>
    </row>
    <row r="12" spans="1:13" ht="12.75">
      <c r="A12" s="77" t="s">
        <v>110</v>
      </c>
      <c r="B12" s="78" t="s">
        <v>112</v>
      </c>
      <c r="C12" s="78">
        <v>213.5</v>
      </c>
      <c r="D12" s="79">
        <v>0.1</v>
      </c>
      <c r="E12" s="78">
        <v>23</v>
      </c>
      <c r="F12" s="78">
        <f>C12*D12*E12/12</f>
        <v>40.920833333333334</v>
      </c>
      <c r="G12" s="78"/>
      <c r="H12" s="80">
        <v>21.35</v>
      </c>
      <c r="I12" s="81">
        <f>+C12*D12</f>
        <v>21.35</v>
      </c>
      <c r="J12" s="81">
        <f>+C12*D12</f>
        <v>21.35</v>
      </c>
      <c r="K12" s="81"/>
      <c r="L12" s="82"/>
      <c r="M12" s="57">
        <f aca="true" t="shared" si="0" ref="M12:M19">SUM(F12:J12)</f>
        <v>104.97083333333333</v>
      </c>
    </row>
    <row r="13" spans="1:13" ht="12.75">
      <c r="A13" s="77" t="s">
        <v>113</v>
      </c>
      <c r="B13" s="78" t="s">
        <v>114</v>
      </c>
      <c r="C13" s="78">
        <v>299</v>
      </c>
      <c r="D13" s="79">
        <v>0.1</v>
      </c>
      <c r="E13" s="78">
        <v>20</v>
      </c>
      <c r="F13" s="78">
        <f>C13*D13*E13/12</f>
        <v>49.833333333333336</v>
      </c>
      <c r="G13" s="78"/>
      <c r="H13" s="80">
        <v>29.9</v>
      </c>
      <c r="I13" s="81">
        <f>+C13*D13</f>
        <v>29.900000000000002</v>
      </c>
      <c r="J13" s="81">
        <f>+C13*D13</f>
        <v>29.900000000000002</v>
      </c>
      <c r="K13" s="81"/>
      <c r="L13" s="82"/>
      <c r="M13" s="57">
        <f t="shared" si="0"/>
        <v>139.53333333333333</v>
      </c>
    </row>
    <row r="14" spans="1:13" ht="12.75">
      <c r="A14" s="77" t="s">
        <v>115</v>
      </c>
      <c r="B14" s="78" t="s">
        <v>116</v>
      </c>
      <c r="C14" s="78">
        <v>323.37</v>
      </c>
      <c r="D14" s="79">
        <v>0.2</v>
      </c>
      <c r="E14" s="78">
        <v>17</v>
      </c>
      <c r="F14" s="78">
        <f>C14*D14*E14/12</f>
        <v>91.62150000000001</v>
      </c>
      <c r="G14" s="78"/>
      <c r="H14" s="80">
        <v>64.66</v>
      </c>
      <c r="I14" s="81">
        <f>+C14-F14-H14</f>
        <v>167.08849999999998</v>
      </c>
      <c r="J14" s="81">
        <f>+C14*D14</f>
        <v>64.674</v>
      </c>
      <c r="K14" s="81"/>
      <c r="L14" s="82"/>
      <c r="M14" s="57">
        <f t="shared" si="0"/>
        <v>388.044</v>
      </c>
    </row>
    <row r="15" spans="1:12" ht="15">
      <c r="A15" s="83">
        <v>2010</v>
      </c>
      <c r="B15" s="78"/>
      <c r="C15" s="78"/>
      <c r="D15" s="79"/>
      <c r="E15" s="78"/>
      <c r="F15" s="78"/>
      <c r="G15" s="78"/>
      <c r="H15" s="80"/>
      <c r="I15" s="81"/>
      <c r="J15" s="81"/>
      <c r="K15" s="81"/>
      <c r="L15" s="82"/>
    </row>
    <row r="16" spans="1:13" ht="12.75">
      <c r="A16" s="77" t="s">
        <v>117</v>
      </c>
      <c r="B16" s="78" t="s">
        <v>118</v>
      </c>
      <c r="C16" s="78">
        <v>440.6</v>
      </c>
      <c r="D16" s="79">
        <v>1</v>
      </c>
      <c r="E16" s="78"/>
      <c r="F16" s="78"/>
      <c r="G16" s="78">
        <v>440.6</v>
      </c>
      <c r="H16" s="80"/>
      <c r="I16" s="81"/>
      <c r="J16" s="81"/>
      <c r="K16" s="81"/>
      <c r="L16" s="82"/>
      <c r="M16" s="57">
        <f t="shared" si="0"/>
        <v>440.6</v>
      </c>
    </row>
    <row r="17" spans="1:13" ht="12.75">
      <c r="A17" s="77" t="s">
        <v>119</v>
      </c>
      <c r="B17" s="78" t="s">
        <v>111</v>
      </c>
      <c r="C17" s="78">
        <v>863.89</v>
      </c>
      <c r="D17" s="79">
        <v>0.2</v>
      </c>
      <c r="E17" s="78">
        <v>0</v>
      </c>
      <c r="F17" s="78"/>
      <c r="G17" s="78">
        <v>0</v>
      </c>
      <c r="H17" s="80">
        <v>172.77</v>
      </c>
      <c r="I17" s="81">
        <f>+C17*D17</f>
        <v>172.77800000000002</v>
      </c>
      <c r="J17" s="81">
        <f>+C17*D17</f>
        <v>172.77800000000002</v>
      </c>
      <c r="K17" s="81"/>
      <c r="L17" s="82"/>
      <c r="M17" s="57">
        <f t="shared" si="0"/>
        <v>518.326</v>
      </c>
    </row>
    <row r="18" spans="1:12" ht="12.75">
      <c r="A18" s="84">
        <v>2012</v>
      </c>
      <c r="B18" s="78"/>
      <c r="C18" s="78"/>
      <c r="D18" s="79"/>
      <c r="E18" s="78"/>
      <c r="F18" s="78"/>
      <c r="G18" s="78"/>
      <c r="H18" s="80"/>
      <c r="I18" s="81"/>
      <c r="J18" s="81"/>
      <c r="K18" s="81"/>
      <c r="L18" s="82"/>
    </row>
    <row r="19" spans="1:13" ht="12.75">
      <c r="A19" s="77" t="s">
        <v>120</v>
      </c>
      <c r="B19" s="78" t="s">
        <v>116</v>
      </c>
      <c r="C19" s="78">
        <v>168.99</v>
      </c>
      <c r="D19" s="79">
        <v>0.3333</v>
      </c>
      <c r="E19" s="78">
        <v>36</v>
      </c>
      <c r="F19" s="78"/>
      <c r="G19" s="78"/>
      <c r="H19" s="80"/>
      <c r="I19" s="81">
        <f>+C19*D19*4/12</f>
        <v>18.774789000000002</v>
      </c>
      <c r="J19" s="81">
        <f>+C19*D19</f>
        <v>56.324367</v>
      </c>
      <c r="K19" s="81"/>
      <c r="L19" s="82"/>
      <c r="M19" s="57">
        <f t="shared" si="0"/>
        <v>75.09915600000001</v>
      </c>
    </row>
    <row r="20" spans="1:12" ht="12.75">
      <c r="A20" s="77"/>
      <c r="B20" s="78"/>
      <c r="C20" s="78"/>
      <c r="D20" s="79"/>
      <c r="E20" s="78"/>
      <c r="F20" s="78"/>
      <c r="G20" s="78"/>
      <c r="H20" s="80"/>
      <c r="I20" s="81"/>
      <c r="J20" s="81"/>
      <c r="K20" s="81"/>
      <c r="L20" s="82"/>
    </row>
    <row r="21" spans="1:12" ht="12.75">
      <c r="A21" s="85"/>
      <c r="B21" s="86"/>
      <c r="C21" s="86"/>
      <c r="D21" s="87"/>
      <c r="E21" s="86"/>
      <c r="F21" s="86"/>
      <c r="G21" s="86"/>
      <c r="H21" s="88"/>
      <c r="I21" s="89"/>
      <c r="J21" s="89"/>
      <c r="K21" s="89"/>
      <c r="L21" s="90"/>
    </row>
    <row r="22" spans="1:12" ht="12.75">
      <c r="A22" s="91" t="s">
        <v>121</v>
      </c>
      <c r="B22" s="92"/>
      <c r="C22" s="92">
        <f>SUM(C11:C21)</f>
        <v>2848.75</v>
      </c>
      <c r="D22" s="93"/>
      <c r="E22" s="92"/>
      <c r="F22" s="94">
        <f>SUM(F11:F21)</f>
        <v>389.14566666666667</v>
      </c>
      <c r="G22" s="94">
        <f>SUM(G16:G21)</f>
        <v>440.6</v>
      </c>
      <c r="H22" s="95">
        <f>SUM(H11:H21)</f>
        <v>396.56</v>
      </c>
      <c r="I22" s="95">
        <f>SUM(I11:I21)</f>
        <v>517.771289</v>
      </c>
      <c r="J22" s="95">
        <f>SUM(J11:J21)</f>
        <v>452.906367</v>
      </c>
      <c r="K22" s="96"/>
      <c r="L22" s="97"/>
    </row>
    <row r="23" spans="1:12" ht="18.75">
      <c r="A23" s="98" t="s">
        <v>122</v>
      </c>
      <c r="B23" s="99"/>
      <c r="C23" s="99"/>
      <c r="D23" s="100"/>
      <c r="E23" s="99"/>
      <c r="F23" s="139">
        <f>F22+G22</f>
        <v>829.7456666666667</v>
      </c>
      <c r="G23" s="139"/>
      <c r="H23" s="101">
        <f>H22+F23</f>
        <v>1226.3056666666666</v>
      </c>
      <c r="I23" s="107"/>
      <c r="J23" s="107"/>
      <c r="K23" s="102"/>
      <c r="L23" s="103"/>
    </row>
    <row r="24" spans="1:12" ht="12.75">
      <c r="A24" s="104"/>
      <c r="B24" s="105"/>
      <c r="C24" s="105"/>
      <c r="D24" s="106"/>
      <c r="E24" s="105"/>
      <c r="F24" s="105"/>
      <c r="G24" s="105"/>
      <c r="H24" s="105"/>
      <c r="I24" s="105"/>
      <c r="J24" s="105"/>
      <c r="K24" s="105"/>
      <c r="L24" s="105"/>
    </row>
    <row r="25" spans="1:12" ht="12.75">
      <c r="A25" s="104"/>
      <c r="B25" s="105"/>
      <c r="C25" s="105"/>
      <c r="D25" s="106"/>
      <c r="E25" s="105"/>
      <c r="F25" s="105"/>
      <c r="G25" s="105"/>
      <c r="H25" s="105"/>
      <c r="I25" s="105"/>
      <c r="J25" s="105"/>
      <c r="K25" s="105"/>
      <c r="L25" s="105"/>
    </row>
    <row r="26" spans="1:4" ht="12.75" customHeight="1">
      <c r="A26" s="57"/>
      <c r="D26" s="57"/>
    </row>
    <row r="27" spans="1:4" ht="12.75">
      <c r="A27" s="57"/>
      <c r="D27" s="57"/>
    </row>
    <row r="28" spans="1:4" ht="12.75">
      <c r="A28" s="57"/>
      <c r="D28" s="57"/>
    </row>
    <row r="29" spans="1:4" ht="24.75" customHeight="1">
      <c r="A29" s="57"/>
      <c r="D29" s="57"/>
    </row>
  </sheetData>
  <sheetProtection selectLockedCells="1" selectUnlockedCells="1"/>
  <mergeCells count="5">
    <mergeCell ref="F23:G23"/>
    <mergeCell ref="A1:L2"/>
    <mergeCell ref="A4:L4"/>
    <mergeCell ref="F8:J8"/>
    <mergeCell ref="K8:L8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2" r:id="rId1"/>
  <headerFooter alignWithMargins="0">
    <oddFooter>&amp;C&amp;D /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AFCancer</cp:lastModifiedBy>
  <cp:lastPrinted>2014-03-11T15:35:56Z</cp:lastPrinted>
  <dcterms:created xsi:type="dcterms:W3CDTF">2014-03-03T18:19:13Z</dcterms:created>
  <dcterms:modified xsi:type="dcterms:W3CDTF">2014-04-24T13:26:54Z</dcterms:modified>
  <cp:category/>
  <cp:version/>
  <cp:contentType/>
  <cp:contentStatus/>
</cp:coreProperties>
</file>