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1"/>
  </bookViews>
  <sheets>
    <sheet name="BILAN" sheetId="1" r:id="rId1"/>
    <sheet name="COMPTE DE RESULTAT" sheetId="2" r:id="rId2"/>
    <sheet name="Provision pour congés payés" sheetId="3" r:id="rId3"/>
    <sheet name="AMORTISSEMENTS" sheetId="4" r:id="rId4"/>
  </sheets>
  <definedNames>
    <definedName name="_xlnm.Print_Area" localSheetId="3">'AMORTISSEMENTS'!$A$1:$M$23</definedName>
    <definedName name="_xlnm.Print_Area" localSheetId="0">'BILAN'!$A$1:$H$30</definedName>
    <definedName name="Excel_BuiltIn_Print_Area_1">'BILAN'!$A$2:$H$25</definedName>
    <definedName name="Excel_BuiltIn_Print_Area_2">#REF!</definedName>
    <definedName name="Excel_BuiltIn_Print_Area_3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<sst xmlns="http://schemas.openxmlformats.org/spreadsheetml/2006/main" count="144" uniqueCount="130">
  <si>
    <t>ACCUEIL FAMILLES CANCER</t>
  </si>
  <si>
    <t xml:space="preserve"> BILAN AU 31 DECEMBRE 2014</t>
  </si>
  <si>
    <t>ACTIF</t>
  </si>
  <si>
    <t>PASSIF</t>
  </si>
  <si>
    <t>N</t>
  </si>
  <si>
    <t>N-1</t>
  </si>
  <si>
    <t>Actif immobilisé</t>
  </si>
  <si>
    <t>Fonds associatif et réserves</t>
  </si>
  <si>
    <t>Immobilisations corporelles</t>
  </si>
  <si>
    <t xml:space="preserve">   Fonds propres</t>
  </si>
  <si>
    <t>Dépôts et cautionnements</t>
  </si>
  <si>
    <t>Amort. des immo. corporelles</t>
  </si>
  <si>
    <t xml:space="preserve">Total </t>
  </si>
  <si>
    <t>Fonds associatif sans droit de reprise</t>
  </si>
  <si>
    <t>Actif circulant</t>
  </si>
  <si>
    <t>Réserves</t>
  </si>
  <si>
    <t xml:space="preserve">   Créances</t>
  </si>
  <si>
    <t>Report à nouveau</t>
  </si>
  <si>
    <t xml:space="preserve"> </t>
  </si>
  <si>
    <t>Usagers et comptes rattachés</t>
  </si>
  <si>
    <t>Résultat de l'exercice (excédent)</t>
  </si>
  <si>
    <t>Etat</t>
  </si>
  <si>
    <t>Autres produits à recevoir</t>
  </si>
  <si>
    <t xml:space="preserve">   Disponibilités</t>
  </si>
  <si>
    <t xml:space="preserve">Provisions pour risques et charges          </t>
  </si>
  <si>
    <t>Valeurs mobilières de placement</t>
  </si>
  <si>
    <t>Fonds dédiés</t>
  </si>
  <si>
    <t xml:space="preserve">Banque </t>
  </si>
  <si>
    <t>Dettes sur subvention de fonct.</t>
  </si>
  <si>
    <t>Fournisseurs et comptes rattachés</t>
  </si>
  <si>
    <t xml:space="preserve">Charges constatées d'avance             </t>
  </si>
  <si>
    <t>Personnel</t>
  </si>
  <si>
    <t>Organismes sociaux</t>
  </si>
  <si>
    <t>Autres dettes</t>
  </si>
  <si>
    <t>Dettes</t>
  </si>
  <si>
    <t xml:space="preserve">Produits constatés d'avance                 </t>
  </si>
  <si>
    <t>TOTAL GENERAL</t>
  </si>
  <si>
    <t>COMPTE DE RESULTAT</t>
  </si>
  <si>
    <t>CHARGES</t>
  </si>
  <si>
    <t xml:space="preserve">PRODUITS </t>
  </si>
  <si>
    <t>60 - Achat</t>
  </si>
  <si>
    <t>70 - Vente de produits finis, prestations de services,
marchandises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</si>
  <si>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</si>
  <si>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</si>
  <si>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</si>
  <si>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</si>
  <si>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 eau, énergie)</t>
  </si>
  <si>
    <t>Tombola et concert</t>
  </si>
  <si>
    <t>Fourniture d'entretien et de petit équipement</t>
  </si>
  <si>
    <t>Autres fournitures</t>
  </si>
  <si>
    <t>Achats de marchandises</t>
  </si>
  <si>
    <t>61 - Services extérieurs</t>
  </si>
  <si>
    <t>74- Subventions d’exploitation</t>
  </si>
  <si>
    <t>Sous traitance générale</t>
  </si>
  <si>
    <t>Etat: (précisez le(s) ministère(s) sollicité(s)</t>
  </si>
  <si>
    <t>Locations</t>
  </si>
  <si>
    <t xml:space="preserve">Réserve parlementaire </t>
  </si>
  <si>
    <t>Entretien et réparation</t>
  </si>
  <si>
    <t>Agence régionale de santé</t>
  </si>
  <si>
    <t>Assurance</t>
  </si>
  <si>
    <t>Département(s):</t>
  </si>
  <si>
    <t>Documentation</t>
  </si>
  <si>
    <t>Conseil général du Val de Marne</t>
  </si>
  <si>
    <t>Divers (formation)</t>
  </si>
  <si>
    <t>Commune(s):</t>
  </si>
  <si>
    <t>Chennevières</t>
  </si>
  <si>
    <t>62 - Autres services extérieurs</t>
  </si>
  <si>
    <t>Saint Maur des Fossés</t>
  </si>
  <si>
    <t>Rémunérations intermédiaires et honoraires</t>
  </si>
  <si>
    <t>Saint Maurice</t>
  </si>
  <si>
    <t>Publicité, publication</t>
  </si>
  <si>
    <t>Fontenay sous Bois</t>
  </si>
  <si>
    <t>Déplacements, missions</t>
  </si>
  <si>
    <t>Choisy le Roi</t>
  </si>
  <si>
    <t>Frais postaux et de télécommunications</t>
  </si>
  <si>
    <t>Charenton le pont</t>
  </si>
  <si>
    <t>Services bancaires, autres</t>
  </si>
  <si>
    <t>Organismes sociaux ( à détailler):</t>
  </si>
  <si>
    <t>63 - Impôts et taxes</t>
  </si>
  <si>
    <t>CPAM</t>
  </si>
  <si>
    <t>Impôts et taxes sur rémunération,</t>
  </si>
  <si>
    <t>Autres impôts et taxes</t>
  </si>
  <si>
    <t>cui cae (emplois aidés)</t>
  </si>
  <si>
    <t>64- Charges de personnel</t>
  </si>
  <si>
    <t>Autres recettes (précisez)</t>
  </si>
  <si>
    <t>Rémunération des personnels,</t>
  </si>
  <si>
    <t>MACSF</t>
  </si>
  <si>
    <t>Charges sociales,</t>
  </si>
  <si>
    <t>Groupama</t>
  </si>
  <si>
    <t>Autres charges de pers (chèque emploi asso)</t>
  </si>
  <si>
    <t>75 - Autres produits de gestion courante</t>
  </si>
  <si>
    <t>65- Autres charges de gestion courante</t>
  </si>
  <si>
    <t xml:space="preserve">Dons </t>
  </si>
  <si>
    <t>Tombola</t>
  </si>
  <si>
    <t>Cotisations</t>
  </si>
  <si>
    <t>66- Charges financières</t>
  </si>
  <si>
    <t xml:space="preserve">Autres produits de gestion courante </t>
  </si>
  <si>
    <t>76 - Produits financiers</t>
  </si>
  <si>
    <t>67- Charges exceptionnelles</t>
  </si>
  <si>
    <t>77 - Produits exceptionnels</t>
  </si>
  <si>
    <t>78 – Reprises sur amortissements et provisions</t>
  </si>
  <si>
    <t xml:space="preserve">68- Dotation aux amortissements </t>
  </si>
  <si>
    <t>79 - transfert de charges</t>
  </si>
  <si>
    <t>EXCEDENT</t>
  </si>
  <si>
    <t>DEFICIT</t>
  </si>
  <si>
    <t xml:space="preserve">TOTAL DES CHARGES </t>
  </si>
  <si>
    <t xml:space="preserve">TOTAL DES PRODUITS </t>
  </si>
  <si>
    <t>AFCancer</t>
  </si>
  <si>
    <t>AMORTISSEMENTS SUR INVESTISSEMENTS CORPORELS au 31 décembre 2010</t>
  </si>
  <si>
    <t>DATE ACHAT</t>
  </si>
  <si>
    <t>ACHATS</t>
  </si>
  <si>
    <t>PRIX</t>
  </si>
  <si>
    <t xml:space="preserve">TAUX  </t>
  </si>
  <si>
    <t>DUREE EN MOIS</t>
  </si>
  <si>
    <t>MONTANTS</t>
  </si>
  <si>
    <t>OBSERVATIONS</t>
  </si>
  <si>
    <t>2009 &amp; 2010</t>
  </si>
  <si>
    <t>FEVRIER 09</t>
  </si>
  <si>
    <t>ORDINATEUR</t>
  </si>
  <si>
    <t>FAUTEUILS</t>
  </si>
  <si>
    <t xml:space="preserve"> MAI 2009</t>
  </si>
  <si>
    <t>TABLE</t>
  </si>
  <si>
    <t>AOUT 2009</t>
  </si>
  <si>
    <t>IMPRIMANTE</t>
  </si>
  <si>
    <t xml:space="preserve"> JUIN 2010</t>
  </si>
  <si>
    <t>LOGICIEL ACT</t>
  </si>
  <si>
    <t>DEC 2010</t>
  </si>
  <si>
    <t>SEPTEMBRE 2012</t>
  </si>
  <si>
    <t>TOTAUX</t>
  </si>
  <si>
    <t>GLOBAL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</si>
</sst>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0.00"/>
    <numFmt numFmtId="168" formatCode="0.00%"/>
  </numFmts>
  <fonts count="2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3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3" fillId="0" borderId="7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Fill="1" applyBorder="1" applyAlignment="1">
      <alignment horizontal="right"/>
    </xf>
    <xf numFmtId="164" fontId="3" fillId="0" borderId="4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0" fillId="0" borderId="8" xfId="0" applyBorder="1" applyAlignment="1">
      <alignment/>
    </xf>
    <xf numFmtId="164" fontId="3" fillId="0" borderId="4" xfId="0" applyFont="1" applyFill="1" applyBorder="1" applyAlignment="1">
      <alignment horizontal="center"/>
    </xf>
    <xf numFmtId="164" fontId="3" fillId="0" borderId="1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12" xfId="0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9" fillId="0" borderId="15" xfId="0" applyFont="1" applyBorder="1" applyAlignment="1">
      <alignment/>
    </xf>
    <xf numFmtId="166" fontId="10" fillId="0" borderId="16" xfId="0" applyNumberFormat="1" applyFont="1" applyBorder="1" applyAlignment="1">
      <alignment/>
    </xf>
    <xf numFmtId="164" fontId="9" fillId="0" borderId="16" xfId="0" applyFont="1" applyBorder="1" applyAlignment="1">
      <alignment wrapText="1"/>
    </xf>
    <xf numFmtId="166" fontId="10" fillId="0" borderId="17" xfId="0" applyNumberFormat="1" applyFont="1" applyBorder="1" applyAlignment="1">
      <alignment/>
    </xf>
    <xf numFmtId="164" fontId="11" fillId="0" borderId="15" xfId="0" applyFont="1" applyBorder="1" applyAlignment="1">
      <alignment/>
    </xf>
    <xf numFmtId="166" fontId="6" fillId="0" borderId="18" xfId="0" applyNumberFormat="1" applyFont="1" applyBorder="1" applyAlignment="1">
      <alignment/>
    </xf>
    <xf numFmtId="164" fontId="11" fillId="0" borderId="16" xfId="0" applyFont="1" applyBorder="1" applyAlignment="1">
      <alignment/>
    </xf>
    <xf numFmtId="166" fontId="6" fillId="0" borderId="19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4" fontId="9" fillId="0" borderId="16" xfId="0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0" xfId="0" applyNumberFormat="1" applyFont="1" applyBorder="1" applyAlignment="1">
      <alignment/>
    </xf>
    <xf numFmtId="166" fontId="6" fillId="0" borderId="24" xfId="0" applyNumberFormat="1" applyFont="1" applyBorder="1" applyAlignment="1">
      <alignment/>
    </xf>
    <xf numFmtId="166" fontId="10" fillId="0" borderId="23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164" fontId="0" fillId="0" borderId="18" xfId="0" applyBorder="1" applyAlignment="1">
      <alignment/>
    </xf>
    <xf numFmtId="164" fontId="6" fillId="0" borderId="18" xfId="0" applyFont="1" applyBorder="1" applyAlignment="1">
      <alignment/>
    </xf>
    <xf numFmtId="164" fontId="6" fillId="0" borderId="21" xfId="0" applyFont="1" applyBorder="1" applyAlignment="1">
      <alignment/>
    </xf>
    <xf numFmtId="165" fontId="6" fillId="0" borderId="18" xfId="0" applyNumberFormat="1" applyFont="1" applyBorder="1" applyAlignment="1">
      <alignment/>
    </xf>
    <xf numFmtId="164" fontId="13" fillId="0" borderId="16" xfId="0" applyFont="1" applyBorder="1" applyAlignment="1">
      <alignment/>
    </xf>
    <xf numFmtId="166" fontId="14" fillId="0" borderId="19" xfId="0" applyNumberFormat="1" applyFont="1" applyBorder="1" applyAlignment="1">
      <alignment/>
    </xf>
    <xf numFmtId="166" fontId="14" fillId="0" borderId="20" xfId="0" applyNumberFormat="1" applyFont="1" applyBorder="1" applyAlignment="1">
      <alignment/>
    </xf>
    <xf numFmtId="164" fontId="15" fillId="0" borderId="15" xfId="0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6" fillId="0" borderId="18" xfId="0" applyNumberFormat="1" applyFont="1" applyBorder="1" applyAlignment="1">
      <alignment/>
    </xf>
    <xf numFmtId="166" fontId="16" fillId="0" borderId="21" xfId="0" applyNumberFormat="1" applyFont="1" applyBorder="1" applyAlignment="1">
      <alignment/>
    </xf>
    <xf numFmtId="166" fontId="10" fillId="0" borderId="22" xfId="0" applyNumberFormat="1" applyFont="1" applyBorder="1" applyAlignment="1">
      <alignment/>
    </xf>
    <xf numFmtId="164" fontId="8" fillId="0" borderId="25" xfId="0" applyFont="1" applyBorder="1" applyAlignment="1">
      <alignment/>
    </xf>
    <xf numFmtId="166" fontId="12" fillId="0" borderId="24" xfId="0" applyNumberFormat="1" applyFont="1" applyBorder="1" applyAlignment="1">
      <alignment/>
    </xf>
    <xf numFmtId="164" fontId="8" fillId="0" borderId="24" xfId="0" applyFont="1" applyBorder="1" applyAlignment="1">
      <alignment/>
    </xf>
    <xf numFmtId="166" fontId="12" fillId="0" borderId="26" xfId="0" applyNumberFormat="1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 horizontal="right" vertic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17" fillId="0" borderId="27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8" fillId="0" borderId="27" xfId="0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right" vertical="center"/>
    </xf>
    <xf numFmtId="167" fontId="3" fillId="0" borderId="27" xfId="0" applyNumberFormat="1" applyFont="1" applyBorder="1" applyAlignment="1">
      <alignment/>
    </xf>
    <xf numFmtId="168" fontId="3" fillId="0" borderId="27" xfId="0" applyNumberFormat="1" applyFont="1" applyBorder="1" applyAlignment="1">
      <alignment wrapText="1"/>
    </xf>
    <xf numFmtId="167" fontId="3" fillId="0" borderId="28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6" fontId="3" fillId="0" borderId="29" xfId="0" applyNumberFormat="1" applyFont="1" applyBorder="1" applyAlignment="1">
      <alignment/>
    </xf>
    <xf numFmtId="166" fontId="3" fillId="0" borderId="30" xfId="0" applyNumberFormat="1" applyFont="1" applyBorder="1" applyAlignment="1">
      <alignment/>
    </xf>
    <xf numFmtId="166" fontId="19" fillId="2" borderId="30" xfId="0" applyNumberFormat="1" applyFont="1" applyFill="1" applyBorder="1" applyAlignment="1">
      <alignment/>
    </xf>
    <xf numFmtId="166" fontId="0" fillId="2" borderId="30" xfId="0" applyNumberFormat="1" applyFill="1" applyBorder="1" applyAlignment="1">
      <alignment/>
    </xf>
    <xf numFmtId="166" fontId="0" fillId="2" borderId="31" xfId="0" applyNumberFormat="1" applyFill="1" applyBorder="1" applyAlignment="1">
      <alignment/>
    </xf>
    <xf numFmtId="167" fontId="0" fillId="2" borderId="0" xfId="0" applyNumberFormat="1" applyFont="1" applyFill="1" applyAlignment="1">
      <alignment/>
    </xf>
    <xf numFmtId="166" fontId="1" fillId="0" borderId="32" xfId="0" applyNumberFormat="1" applyFont="1" applyBorder="1" applyAlignment="1">
      <alignment horizontal="right" vertical="center"/>
    </xf>
    <xf numFmtId="167" fontId="0" fillId="0" borderId="33" xfId="0" applyNumberFormat="1" applyBorder="1" applyAlignment="1">
      <alignment/>
    </xf>
    <xf numFmtId="168" fontId="0" fillId="0" borderId="33" xfId="0" applyNumberFormat="1" applyBorder="1" applyAlignment="1">
      <alignment/>
    </xf>
    <xf numFmtId="167" fontId="19" fillId="2" borderId="33" xfId="0" applyNumberFormat="1" applyFon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6" fontId="0" fillId="0" borderId="35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67" fontId="19" fillId="2" borderId="5" xfId="0" applyNumberFormat="1" applyFont="1" applyFill="1" applyBorder="1" applyAlignment="1">
      <alignment/>
    </xf>
    <xf numFmtId="167" fontId="0" fillId="2" borderId="5" xfId="0" applyNumberFormat="1" applyFill="1" applyBorder="1" applyAlignment="1">
      <alignment/>
    </xf>
    <xf numFmtId="167" fontId="0" fillId="2" borderId="36" xfId="0" applyNumberFormat="1" applyFont="1" applyFill="1" applyBorder="1" applyAlignment="1">
      <alignment/>
    </xf>
    <xf numFmtId="166" fontId="2" fillId="0" borderId="35" xfId="0" applyNumberFormat="1" applyFont="1" applyBorder="1" applyAlignment="1">
      <alignment horizontal="right" vertical="center"/>
    </xf>
    <xf numFmtId="166" fontId="3" fillId="0" borderId="35" xfId="0" applyNumberFormat="1" applyFont="1" applyBorder="1" applyAlignment="1">
      <alignment horizontal="right" vertical="center"/>
    </xf>
    <xf numFmtId="166" fontId="0" fillId="0" borderId="37" xfId="0" applyNumberFormat="1" applyBorder="1" applyAlignment="1">
      <alignment horizontal="right" vertical="center"/>
    </xf>
    <xf numFmtId="167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7" fontId="19" fillId="2" borderId="2" xfId="0" applyNumberFormat="1" applyFont="1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0" fillId="2" borderId="38" xfId="0" applyNumberFormat="1" applyFill="1" applyBorder="1" applyAlignment="1">
      <alignment/>
    </xf>
    <xf numFmtId="166" fontId="0" fillId="0" borderId="39" xfId="0" applyNumberFormat="1" applyFont="1" applyBorder="1" applyAlignment="1">
      <alignment horizontal="right" vertical="center"/>
    </xf>
    <xf numFmtId="167" fontId="0" fillId="0" borderId="40" xfId="0" applyNumberFormat="1" applyBorder="1" applyAlignment="1">
      <alignment/>
    </xf>
    <xf numFmtId="168" fontId="0" fillId="0" borderId="40" xfId="0" applyNumberFormat="1" applyBorder="1" applyAlignment="1">
      <alignment/>
    </xf>
    <xf numFmtId="167" fontId="3" fillId="0" borderId="40" xfId="0" applyNumberFormat="1" applyFont="1" applyBorder="1" applyAlignment="1">
      <alignment/>
    </xf>
    <xf numFmtId="167" fontId="19" fillId="2" borderId="40" xfId="0" applyNumberFormat="1" applyFont="1" applyFill="1" applyBorder="1" applyAlignment="1">
      <alignment/>
    </xf>
    <xf numFmtId="167" fontId="0" fillId="2" borderId="40" xfId="0" applyNumberFormat="1" applyFill="1" applyBorder="1" applyAlignment="1">
      <alignment/>
    </xf>
    <xf numFmtId="167" fontId="0" fillId="2" borderId="41" xfId="0" applyNumberFormat="1" applyFill="1" applyBorder="1" applyAlignment="1">
      <alignment/>
    </xf>
    <xf numFmtId="166" fontId="18" fillId="0" borderId="39" xfId="0" applyNumberFormat="1" applyFont="1" applyBorder="1" applyAlignment="1">
      <alignment horizontal="right" vertical="center"/>
    </xf>
    <xf numFmtId="167" fontId="18" fillId="0" borderId="40" xfId="0" applyNumberFormat="1" applyFont="1" applyBorder="1" applyAlignment="1">
      <alignment/>
    </xf>
    <xf numFmtId="168" fontId="18" fillId="0" borderId="40" xfId="0" applyNumberFormat="1" applyFont="1" applyBorder="1" applyAlignment="1">
      <alignment/>
    </xf>
    <xf numFmtId="167" fontId="18" fillId="0" borderId="40" xfId="0" applyNumberFormat="1" applyFont="1" applyBorder="1" applyAlignment="1">
      <alignment horizontal="center"/>
    </xf>
    <xf numFmtId="167" fontId="20" fillId="2" borderId="40" xfId="0" applyNumberFormat="1" applyFont="1" applyFill="1" applyBorder="1" applyAlignment="1">
      <alignment/>
    </xf>
    <xf numFmtId="167" fontId="3" fillId="2" borderId="40" xfId="0" applyNumberFormat="1" applyFont="1" applyFill="1" applyBorder="1" applyAlignment="1">
      <alignment/>
    </xf>
    <xf numFmtId="167" fontId="18" fillId="2" borderId="40" xfId="0" applyNumberFormat="1" applyFont="1" applyFill="1" applyBorder="1" applyAlignment="1">
      <alignment/>
    </xf>
    <xf numFmtId="167" fontId="18" fillId="2" borderId="41" xfId="0" applyNumberFormat="1" applyFont="1" applyFill="1" applyBorder="1" applyAlignment="1">
      <alignment/>
    </xf>
    <xf numFmtId="166" fontId="19" fillId="0" borderId="42" xfId="0" applyNumberFormat="1" applyFont="1" applyBorder="1" applyAlignment="1">
      <alignment horizontal="right" vertical="center"/>
    </xf>
    <xf numFmtId="167" fontId="19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3">
      <selection activeCell="G22" sqref="G22"/>
    </sheetView>
  </sheetViews>
  <sheetFormatPr defaultColWidth="11.421875" defaultRowHeight="12.75"/>
  <cols>
    <col min="1" max="1" width="5.8515625" style="0" customWidth="1"/>
    <col min="2" max="2" width="32.7109375" style="0" customWidth="1"/>
    <col min="3" max="4" width="10.28125" style="0" customWidth="1"/>
    <col min="5" max="5" width="5.8515625" style="0" customWidth="1"/>
    <col min="6" max="6" width="34.140625" style="0" customWidth="1"/>
    <col min="7" max="8" width="10.140625" style="0" customWidth="1"/>
  </cols>
  <sheetData>
    <row r="1" ht="12.75">
      <c r="A1" s="1" t="s">
        <v>0</v>
      </c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 customHeight="1">
      <c r="A4" s="4" t="s">
        <v>2</v>
      </c>
      <c r="B4" s="4"/>
      <c r="C4" s="4"/>
      <c r="D4" s="4"/>
      <c r="E4" s="5" t="s">
        <v>3</v>
      </c>
      <c r="F4" s="5"/>
      <c r="G4" s="5"/>
      <c r="H4" s="5"/>
    </row>
    <row r="5" spans="1:8" ht="15" customHeight="1">
      <c r="A5" s="6"/>
      <c r="B5" s="7"/>
      <c r="C5" s="8" t="s">
        <v>4</v>
      </c>
      <c r="D5" s="9" t="s">
        <v>5</v>
      </c>
      <c r="E5" s="6"/>
      <c r="F5" s="10"/>
      <c r="G5" s="8" t="s">
        <v>4</v>
      </c>
      <c r="H5" s="9" t="s">
        <v>5</v>
      </c>
    </row>
    <row r="6" spans="1:8" ht="15" customHeight="1">
      <c r="A6" s="11" t="s">
        <v>6</v>
      </c>
      <c r="B6" s="12"/>
      <c r="C6" s="13"/>
      <c r="D6" s="13"/>
      <c r="E6" s="11" t="s">
        <v>7</v>
      </c>
      <c r="F6" s="14"/>
      <c r="G6" s="15"/>
      <c r="H6" s="15"/>
    </row>
    <row r="7" spans="1:8" ht="15" customHeight="1">
      <c r="A7" s="11">
        <v>21</v>
      </c>
      <c r="B7" s="16" t="s">
        <v>8</v>
      </c>
      <c r="C7" s="17">
        <v>2848.99</v>
      </c>
      <c r="D7" s="17">
        <v>2848.99</v>
      </c>
      <c r="E7" s="11" t="s">
        <v>9</v>
      </c>
      <c r="F7" s="16"/>
      <c r="G7" s="17"/>
      <c r="H7" s="17"/>
    </row>
    <row r="8" spans="1:8" ht="15" customHeight="1">
      <c r="A8" s="11">
        <v>27</v>
      </c>
      <c r="B8" s="16" t="s">
        <v>10</v>
      </c>
      <c r="C8" s="17">
        <v>1200</v>
      </c>
      <c r="D8" s="17">
        <v>1000</v>
      </c>
      <c r="E8" s="11"/>
      <c r="F8" s="16"/>
      <c r="G8" s="17"/>
      <c r="H8" s="17"/>
    </row>
    <row r="9" spans="1:8" ht="15" customHeight="1">
      <c r="A9" s="11">
        <v>28</v>
      </c>
      <c r="B9" s="16" t="s">
        <v>11</v>
      </c>
      <c r="C9" s="17">
        <v>-2412.94</v>
      </c>
      <c r="D9" s="17">
        <v>-2197.26</v>
      </c>
      <c r="E9" s="11">
        <v>102</v>
      </c>
      <c r="F9" s="16"/>
      <c r="G9" s="17"/>
      <c r="H9" s="17"/>
    </row>
    <row r="10" spans="1:8" ht="15" customHeight="1">
      <c r="A10" s="18"/>
      <c r="B10" s="19" t="s">
        <v>12</v>
      </c>
      <c r="C10" s="20">
        <f>SUM(C7:C9)</f>
        <v>1636.0499999999997</v>
      </c>
      <c r="D10" s="20">
        <f>SUM(D7:D9)</f>
        <v>1651.7299999999996</v>
      </c>
      <c r="E10" s="11">
        <v>106</v>
      </c>
      <c r="F10" s="16" t="s">
        <v>13</v>
      </c>
      <c r="G10" s="17">
        <v>17785.82</v>
      </c>
      <c r="H10" s="17">
        <v>17077.49</v>
      </c>
    </row>
    <row r="11" spans="1:8" ht="15" customHeight="1">
      <c r="A11" s="11" t="s">
        <v>14</v>
      </c>
      <c r="B11" s="16"/>
      <c r="C11" s="17"/>
      <c r="D11" s="17"/>
      <c r="E11" s="11">
        <v>110</v>
      </c>
      <c r="F11" s="16" t="s">
        <v>15</v>
      </c>
      <c r="G11" s="17"/>
      <c r="H11" s="17"/>
    </row>
    <row r="12" spans="1:10" ht="15" customHeight="1">
      <c r="A12" s="11" t="s">
        <v>16</v>
      </c>
      <c r="B12" s="16"/>
      <c r="C12" s="17"/>
      <c r="D12" s="17"/>
      <c r="E12" s="11">
        <v>120</v>
      </c>
      <c r="F12" s="16" t="s">
        <v>17</v>
      </c>
      <c r="G12" s="17">
        <v>-703.14</v>
      </c>
      <c r="H12" s="17">
        <v>708.33</v>
      </c>
      <c r="J12" t="s">
        <v>18</v>
      </c>
    </row>
    <row r="13" spans="1:8" ht="15" customHeight="1">
      <c r="A13" s="11">
        <v>41</v>
      </c>
      <c r="B13" s="16" t="s">
        <v>19</v>
      </c>
      <c r="C13" s="17"/>
      <c r="D13" s="17"/>
      <c r="E13" s="11">
        <v>129</v>
      </c>
      <c r="F13" s="16" t="s">
        <v>20</v>
      </c>
      <c r="G13" s="17"/>
      <c r="H13" s="17"/>
    </row>
    <row r="14" spans="1:8" ht="15" customHeight="1">
      <c r="A14" s="11">
        <v>44</v>
      </c>
      <c r="B14" s="16" t="s">
        <v>21</v>
      </c>
      <c r="C14" s="17"/>
      <c r="D14" s="17"/>
      <c r="E14" s="18"/>
      <c r="F14" s="19" t="s">
        <v>12</v>
      </c>
      <c r="G14" s="20">
        <f>SUM(G9:G13)</f>
        <v>17082.68</v>
      </c>
      <c r="H14" s="20">
        <f>SUM(H9:H13)</f>
        <v>17785.820000000003</v>
      </c>
    </row>
    <row r="15" spans="1:8" ht="15" customHeight="1">
      <c r="A15" s="11">
        <v>46</v>
      </c>
      <c r="B15" s="16" t="s">
        <v>22</v>
      </c>
      <c r="C15" s="17">
        <v>790</v>
      </c>
      <c r="D15" s="17">
        <v>1800</v>
      </c>
      <c r="E15" s="11"/>
      <c r="F15" s="21"/>
      <c r="G15" s="17"/>
      <c r="H15" s="17"/>
    </row>
    <row r="16" spans="1:8" ht="15" customHeight="1">
      <c r="A16" s="11" t="s">
        <v>23</v>
      </c>
      <c r="B16" s="16"/>
      <c r="C16" s="17"/>
      <c r="D16" s="17"/>
      <c r="E16" s="11" t="s">
        <v>24</v>
      </c>
      <c r="F16" s="22"/>
      <c r="G16" s="17"/>
      <c r="H16" s="17"/>
    </row>
    <row r="17" spans="1:8" ht="15" customHeight="1">
      <c r="A17" s="11">
        <v>50</v>
      </c>
      <c r="B17" s="16" t="s">
        <v>25</v>
      </c>
      <c r="C17" s="17">
        <v>531.14</v>
      </c>
      <c r="D17" s="17">
        <v>525.31</v>
      </c>
      <c r="E17" s="11" t="s">
        <v>26</v>
      </c>
      <c r="F17" s="16"/>
      <c r="G17" s="17"/>
      <c r="H17" s="17"/>
    </row>
    <row r="18" spans="1:8" ht="15" customHeight="1">
      <c r="A18" s="11">
        <v>51</v>
      </c>
      <c r="B18" s="16" t="s">
        <v>27</v>
      </c>
      <c r="C18" s="17">
        <v>16273.69</v>
      </c>
      <c r="D18" s="17">
        <v>15811.86</v>
      </c>
      <c r="E18" s="11">
        <v>194</v>
      </c>
      <c r="F18" s="16" t="s">
        <v>28</v>
      </c>
      <c r="G18" s="17"/>
      <c r="H18" s="17"/>
    </row>
    <row r="19" spans="1:8" ht="15" customHeight="1">
      <c r="A19" s="11"/>
      <c r="B19" s="16"/>
      <c r="C19" s="17"/>
      <c r="D19" s="17"/>
      <c r="E19" s="11"/>
      <c r="F19" s="16"/>
      <c r="G19" s="17"/>
      <c r="H19" s="17"/>
    </row>
    <row r="20" spans="1:8" ht="15" customHeight="1">
      <c r="A20" s="18"/>
      <c r="B20" s="19" t="s">
        <v>12</v>
      </c>
      <c r="C20" s="20">
        <f>SUM(C13:C19)</f>
        <v>17594.83</v>
      </c>
      <c r="D20" s="20">
        <f>SUM(D13:D19)</f>
        <v>18137.17</v>
      </c>
      <c r="E20" s="11"/>
      <c r="F20" s="16"/>
      <c r="G20" s="17" t="s">
        <v>18</v>
      </c>
      <c r="H20" s="17" t="s">
        <v>18</v>
      </c>
    </row>
    <row r="21" spans="1:8" ht="15" customHeight="1">
      <c r="A21" s="11"/>
      <c r="B21" s="16"/>
      <c r="C21" s="17"/>
      <c r="D21" s="17"/>
      <c r="E21" s="11">
        <v>40</v>
      </c>
      <c r="F21" s="16" t="s">
        <v>29</v>
      </c>
      <c r="G21" s="17">
        <f>+85+120+48</f>
        <v>253</v>
      </c>
      <c r="H21" s="17">
        <v>100</v>
      </c>
    </row>
    <row r="22" spans="1:8" ht="15" customHeight="1">
      <c r="A22" s="11" t="s">
        <v>30</v>
      </c>
      <c r="B22" s="22"/>
      <c r="C22" s="17"/>
      <c r="D22" s="17"/>
      <c r="E22" s="11">
        <v>42</v>
      </c>
      <c r="F22" s="16" t="s">
        <v>31</v>
      </c>
      <c r="G22" s="17">
        <v>0</v>
      </c>
      <c r="H22" s="17">
        <v>275</v>
      </c>
    </row>
    <row r="23" spans="1:8" ht="15" customHeight="1">
      <c r="A23" s="11"/>
      <c r="B23" s="16"/>
      <c r="C23" s="17"/>
      <c r="D23" s="17"/>
      <c r="E23" s="11">
        <v>43</v>
      </c>
      <c r="F23" s="16" t="s">
        <v>32</v>
      </c>
      <c r="G23" s="17">
        <f>+70+1825.2</f>
        <v>1895.2</v>
      </c>
      <c r="H23" s="17">
        <v>1134</v>
      </c>
    </row>
    <row r="24" spans="1:8" ht="15" customHeight="1">
      <c r="A24" s="11"/>
      <c r="B24" s="16"/>
      <c r="C24" s="17"/>
      <c r="D24" s="17"/>
      <c r="E24" s="11">
        <v>46</v>
      </c>
      <c r="F24" s="16" t="s">
        <v>33</v>
      </c>
      <c r="G24" s="17"/>
      <c r="H24" s="17">
        <v>493.74</v>
      </c>
    </row>
    <row r="25" spans="1:8" ht="15" customHeight="1">
      <c r="A25" s="11"/>
      <c r="B25" s="16"/>
      <c r="C25" s="17"/>
      <c r="D25" s="17"/>
      <c r="E25" s="18"/>
      <c r="F25" s="23" t="s">
        <v>34</v>
      </c>
      <c r="G25" s="20">
        <f>SUM(G20:G24)</f>
        <v>2148.2</v>
      </c>
      <c r="H25" s="20">
        <f>SUM(H20:H24)</f>
        <v>2002.74</v>
      </c>
    </row>
    <row r="26" spans="1:8" ht="15" customHeight="1">
      <c r="A26" s="24"/>
      <c r="B26" s="25"/>
      <c r="C26" s="17"/>
      <c r="D26" s="17"/>
      <c r="E26" s="11" t="s">
        <v>35</v>
      </c>
      <c r="F26" s="22"/>
      <c r="G26" s="26"/>
      <c r="H26" s="26"/>
    </row>
    <row r="27" spans="1:8" ht="15" customHeight="1">
      <c r="A27" s="18"/>
      <c r="B27" s="27" t="s">
        <v>36</v>
      </c>
      <c r="C27" s="20">
        <f>C10+C20+C22</f>
        <v>19230.88</v>
      </c>
      <c r="D27" s="20">
        <f>D10+D20+D22</f>
        <v>19788.899999999998</v>
      </c>
      <c r="E27" s="18"/>
      <c r="F27" s="27" t="s">
        <v>36</v>
      </c>
      <c r="G27" s="20">
        <f>G14+G16+G18+G25+G26</f>
        <v>19230.88</v>
      </c>
      <c r="H27" s="20">
        <f>H14+H16+H18+H25+H26</f>
        <v>19788.560000000005</v>
      </c>
    </row>
    <row r="28" ht="12.75">
      <c r="F28" s="28"/>
    </row>
  </sheetData>
  <sheetProtection selectLockedCells="1" selectUnlockedCells="1"/>
  <mergeCells count="3">
    <mergeCell ref="A2:H2"/>
    <mergeCell ref="A4:D4"/>
    <mergeCell ref="E4:H4"/>
  </mergeCells>
  <printOptions/>
  <pageMargins left="0.7875" right="0.7875" top="0.9840277777777777" bottom="0.51180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9">
      <selection activeCell="E45" sqref="E45"/>
    </sheetView>
  </sheetViews>
  <sheetFormatPr defaultColWidth="12.57421875" defaultRowHeight="12.75"/>
  <cols>
    <col min="1" max="1" width="31.57421875" style="0" customWidth="1"/>
    <col min="2" max="2" width="9.140625" style="29" customWidth="1"/>
    <col min="3" max="3" width="9.140625" style="30" customWidth="1"/>
    <col min="4" max="4" width="32.8515625" style="0" customWidth="1"/>
    <col min="5" max="5" width="9.57421875" style="0" customWidth="1"/>
    <col min="6" max="6" width="9.57421875" style="29" customWidth="1"/>
    <col min="7" max="16384" width="11.57421875" style="0" customWidth="1"/>
  </cols>
  <sheetData>
    <row r="1" spans="1:6" s="31" customFormat="1" ht="12.75">
      <c r="A1" s="31" t="s">
        <v>0</v>
      </c>
      <c r="B1" s="32"/>
      <c r="C1" s="33"/>
      <c r="F1" s="32"/>
    </row>
    <row r="2" spans="2:6" s="31" customFormat="1" ht="12.75">
      <c r="B2" s="32"/>
      <c r="C2" s="33"/>
      <c r="F2" s="32"/>
    </row>
    <row r="3" spans="1:6" s="31" customFormat="1" ht="12.75">
      <c r="A3" s="34" t="s">
        <v>37</v>
      </c>
      <c r="B3" s="34"/>
      <c r="C3" s="34"/>
      <c r="D3" s="34"/>
      <c r="E3" s="34"/>
      <c r="F3" s="34"/>
    </row>
    <row r="4" spans="1:6" ht="12.75">
      <c r="A4" s="35"/>
      <c r="B4" s="36"/>
      <c r="C4" s="37"/>
      <c r="D4" s="35"/>
      <c r="E4" s="35"/>
      <c r="F4" s="36"/>
    </row>
    <row r="5" spans="1:6" ht="12.75">
      <c r="A5" s="35"/>
      <c r="B5" s="36"/>
      <c r="C5" s="36"/>
      <c r="D5" s="35"/>
      <c r="E5" s="35"/>
      <c r="F5" s="36"/>
    </row>
    <row r="6" spans="1:6" ht="12.75">
      <c r="A6" s="38" t="s">
        <v>38</v>
      </c>
      <c r="B6" s="39">
        <v>2014</v>
      </c>
      <c r="C6" s="39">
        <v>2013</v>
      </c>
      <c r="D6" s="40" t="s">
        <v>39</v>
      </c>
      <c r="E6" s="41">
        <v>2014</v>
      </c>
      <c r="F6" s="42">
        <v>2013</v>
      </c>
    </row>
    <row r="7" spans="1:6" ht="12.75">
      <c r="A7" s="43" t="s">
        <v>40</v>
      </c>
      <c r="B7" s="44">
        <f>SUM(B8:B13)</f>
        <v>702.81</v>
      </c>
      <c r="C7" s="44">
        <f>SUM(C8:C13)</f>
        <v>2351.77</v>
      </c>
      <c r="D7" s="45" t="s">
        <v>41</v>
      </c>
      <c r="E7" s="44">
        <f>SUM(E8:E10)</f>
        <v>4020.1</v>
      </c>
      <c r="F7" s="46">
        <f>SUM(F8:F10)</f>
        <v>3941.7000000000003</v>
      </c>
    </row>
    <row r="8" spans="1:6" ht="12.75">
      <c r="A8" s="47" t="s">
        <v>42</v>
      </c>
      <c r="B8" s="48"/>
      <c r="C8" s="48"/>
      <c r="D8" s="49" t="s">
        <v>43</v>
      </c>
      <c r="E8" s="50">
        <v>1407.4</v>
      </c>
      <c r="F8" s="51">
        <v>1130.4</v>
      </c>
    </row>
    <row r="9" spans="1:6" ht="12.75">
      <c r="A9" s="47" t="s">
        <v>44</v>
      </c>
      <c r="B9" s="48"/>
      <c r="C9" s="48"/>
      <c r="D9" s="49" t="s">
        <v>45</v>
      </c>
      <c r="E9" s="48">
        <v>1493.7</v>
      </c>
      <c r="F9" s="52">
        <v>2811.3</v>
      </c>
    </row>
    <row r="10" spans="1:6" ht="12.75">
      <c r="A10" s="47" t="s">
        <v>46</v>
      </c>
      <c r="B10" s="48">
        <v>-131</v>
      </c>
      <c r="C10" s="48">
        <v>640.55</v>
      </c>
      <c r="D10" s="49" t="s">
        <v>47</v>
      </c>
      <c r="E10" s="53">
        <v>1119</v>
      </c>
      <c r="F10" s="54"/>
    </row>
    <row r="11" spans="1:6" ht="12.75">
      <c r="A11" s="47" t="s">
        <v>48</v>
      </c>
      <c r="B11" s="48">
        <v>246</v>
      </c>
      <c r="C11" s="48">
        <v>109</v>
      </c>
      <c r="D11" s="55"/>
      <c r="E11" s="56"/>
      <c r="F11" s="57"/>
    </row>
    <row r="12" spans="1:6" ht="12.75">
      <c r="A12" s="47" t="s">
        <v>49</v>
      </c>
      <c r="B12" s="53">
        <v>537.63</v>
      </c>
      <c r="C12" s="53">
        <f>172.86+443.36</f>
        <v>616.22</v>
      </c>
      <c r="D12" s="49"/>
      <c r="E12" s="53"/>
      <c r="F12" s="54"/>
    </row>
    <row r="13" spans="1:6" ht="12.75">
      <c r="A13" s="47" t="s">
        <v>50</v>
      </c>
      <c r="B13" s="58">
        <v>50.18</v>
      </c>
      <c r="C13" s="58">
        <v>986</v>
      </c>
      <c r="D13" s="49"/>
      <c r="E13" s="53"/>
      <c r="F13" s="54"/>
    </row>
    <row r="14" spans="1:6" ht="12.75">
      <c r="A14" s="43" t="s">
        <v>51</v>
      </c>
      <c r="B14" s="59">
        <f>SUM(B15:B20)</f>
        <v>11707.45</v>
      </c>
      <c r="C14" s="59">
        <f>SUM(C15:C20)</f>
        <v>8040</v>
      </c>
      <c r="D14" s="55" t="s">
        <v>52</v>
      </c>
      <c r="E14" s="44">
        <f>SUM(E15:E34)</f>
        <v>23336.510000000002</v>
      </c>
      <c r="F14" s="46">
        <f>SUM(F15:F34)</f>
        <v>23623.98</v>
      </c>
    </row>
    <row r="15" spans="1:6" ht="12.75">
      <c r="A15" s="47" t="s">
        <v>53</v>
      </c>
      <c r="B15" s="48"/>
      <c r="C15" s="48"/>
      <c r="D15" s="49" t="s">
        <v>54</v>
      </c>
      <c r="E15" s="50"/>
      <c r="F15" s="51"/>
    </row>
    <row r="16" spans="1:6" ht="12.75">
      <c r="A16" s="47" t="s">
        <v>55</v>
      </c>
      <c r="B16" s="48">
        <f>+11010</f>
        <v>11010</v>
      </c>
      <c r="C16" s="48">
        <v>5446.55</v>
      </c>
      <c r="D16" s="49" t="s">
        <v>56</v>
      </c>
      <c r="E16" s="48">
        <v>3000</v>
      </c>
      <c r="F16" s="52"/>
    </row>
    <row r="17" spans="1:6" ht="12.75">
      <c r="A17" s="47" t="s">
        <v>57</v>
      </c>
      <c r="B17" s="48"/>
      <c r="C17" s="48">
        <v>50</v>
      </c>
      <c r="D17" s="49" t="s">
        <v>58</v>
      </c>
      <c r="E17" s="48">
        <v>8000</v>
      </c>
      <c r="F17" s="52">
        <v>7000</v>
      </c>
    </row>
    <row r="18" spans="1:6" ht="12.75">
      <c r="A18" s="47" t="s">
        <v>59</v>
      </c>
      <c r="B18" s="48">
        <v>422.45</v>
      </c>
      <c r="C18" s="48">
        <v>263.85</v>
      </c>
      <c r="D18" s="49" t="s">
        <v>60</v>
      </c>
      <c r="E18" s="48"/>
      <c r="F18" s="52"/>
    </row>
    <row r="19" spans="1:6" ht="12.75">
      <c r="A19" s="47" t="s">
        <v>61</v>
      </c>
      <c r="B19" s="48"/>
      <c r="C19" s="48"/>
      <c r="D19" s="49" t="s">
        <v>62</v>
      </c>
      <c r="E19" s="48">
        <v>1000</v>
      </c>
      <c r="F19" s="52">
        <v>1000</v>
      </c>
    </row>
    <row r="20" spans="1:6" ht="12.75">
      <c r="A20" s="47" t="s">
        <v>63</v>
      </c>
      <c r="B20" s="48">
        <v>275</v>
      </c>
      <c r="C20" s="48">
        <v>2279.6</v>
      </c>
      <c r="D20" s="49" t="s">
        <v>64</v>
      </c>
      <c r="E20" s="48"/>
      <c r="F20" s="52"/>
    </row>
    <row r="21" spans="1:6" ht="12.75">
      <c r="A21" s="47"/>
      <c r="B21" s="53"/>
      <c r="C21" s="53"/>
      <c r="D21" s="49" t="s">
        <v>65</v>
      </c>
      <c r="E21" s="48">
        <v>500</v>
      </c>
      <c r="F21" s="52">
        <v>400</v>
      </c>
    </row>
    <row r="22" spans="1:6" ht="12.75">
      <c r="A22" s="43" t="s">
        <v>66</v>
      </c>
      <c r="B22" s="60">
        <f>SUM(B23:B27)</f>
        <v>10000.77</v>
      </c>
      <c r="C22" s="60">
        <f>SUM(C23:C27)</f>
        <v>10566.09</v>
      </c>
      <c r="D22" s="49" t="s">
        <v>67</v>
      </c>
      <c r="E22" s="48">
        <v>450</v>
      </c>
      <c r="F22" s="52">
        <v>450</v>
      </c>
    </row>
    <row r="23" spans="1:6" ht="12.75">
      <c r="A23" s="47" t="s">
        <v>68</v>
      </c>
      <c r="B23" s="48">
        <f>+7795.32+120</f>
        <v>7915.32</v>
      </c>
      <c r="C23" s="48">
        <v>7235.52</v>
      </c>
      <c r="D23" s="49" t="s">
        <v>69</v>
      </c>
      <c r="E23" s="48">
        <v>150</v>
      </c>
      <c r="F23" s="52">
        <v>150</v>
      </c>
    </row>
    <row r="24" spans="1:6" ht="12.75">
      <c r="A24" s="47" t="s">
        <v>70</v>
      </c>
      <c r="B24" s="48">
        <v>216</v>
      </c>
      <c r="C24" s="48">
        <v>956.79</v>
      </c>
      <c r="D24" s="49" t="s">
        <v>71</v>
      </c>
      <c r="E24" s="48">
        <v>155</v>
      </c>
      <c r="F24" s="52">
        <v>150</v>
      </c>
    </row>
    <row r="25" spans="1:6" ht="12.75">
      <c r="A25" s="47" t="s">
        <v>72</v>
      </c>
      <c r="B25" s="48">
        <f>+37+1032.01</f>
        <v>1069.01</v>
      </c>
      <c r="C25" s="48">
        <v>1768.89</v>
      </c>
      <c r="D25" s="49" t="s">
        <v>73</v>
      </c>
      <c r="E25" s="48">
        <v>500</v>
      </c>
      <c r="F25" s="52">
        <v>500</v>
      </c>
    </row>
    <row r="26" spans="1:6" ht="12.75">
      <c r="A26" s="47" t="s">
        <v>74</v>
      </c>
      <c r="B26" s="48">
        <f>+133.45+575.79+48</f>
        <v>757.24</v>
      </c>
      <c r="C26" s="48">
        <f>129.34+445.1</f>
        <v>574.44</v>
      </c>
      <c r="D26" s="49" t="s">
        <v>75</v>
      </c>
      <c r="E26" s="48">
        <v>200</v>
      </c>
      <c r="F26" s="52"/>
    </row>
    <row r="27" spans="1:6" ht="12.75">
      <c r="A27" s="47" t="s">
        <v>76</v>
      </c>
      <c r="B27" s="48">
        <v>43.2</v>
      </c>
      <c r="C27" s="48">
        <v>30.45</v>
      </c>
      <c r="D27" s="49" t="s">
        <v>77</v>
      </c>
      <c r="E27" s="48"/>
      <c r="F27" s="52"/>
    </row>
    <row r="28" spans="1:6" ht="12.75">
      <c r="A28" s="43" t="s">
        <v>78</v>
      </c>
      <c r="B28" s="61"/>
      <c r="C28" s="61"/>
      <c r="D28" s="49" t="s">
        <v>79</v>
      </c>
      <c r="E28" s="48">
        <v>3000</v>
      </c>
      <c r="F28" s="52">
        <v>4000</v>
      </c>
    </row>
    <row r="29" spans="1:6" ht="12.75">
      <c r="A29" s="47" t="s">
        <v>80</v>
      </c>
      <c r="B29" s="48"/>
      <c r="C29" s="48"/>
      <c r="D29" s="49"/>
      <c r="E29" s="48"/>
      <c r="F29" s="52"/>
    </row>
    <row r="30" spans="1:6" ht="12.75">
      <c r="A30" s="47" t="s">
        <v>81</v>
      </c>
      <c r="B30" s="48"/>
      <c r="C30" s="48"/>
      <c r="D30" s="49"/>
      <c r="E30" s="48"/>
      <c r="F30" s="52"/>
    </row>
    <row r="31" spans="1:6" ht="12.75">
      <c r="A31" s="47"/>
      <c r="B31" s="53"/>
      <c r="C31" s="53"/>
      <c r="D31" s="49" t="s">
        <v>82</v>
      </c>
      <c r="E31" s="48">
        <v>5081.51</v>
      </c>
      <c r="F31" s="52">
        <v>6973.98</v>
      </c>
    </row>
    <row r="32" spans="1:6" ht="12.75">
      <c r="A32" s="43" t="s">
        <v>83</v>
      </c>
      <c r="B32" s="46">
        <f>SUM(B33:B35)</f>
        <v>8977.369999999999</v>
      </c>
      <c r="C32" s="46">
        <f>SUM(C33:C35)</f>
        <v>12930.66</v>
      </c>
      <c r="D32" s="49" t="s">
        <v>84</v>
      </c>
      <c r="E32" s="48"/>
      <c r="F32" s="52"/>
    </row>
    <row r="33" spans="1:6" ht="12.75">
      <c r="A33" s="47" t="s">
        <v>85</v>
      </c>
      <c r="B33" s="48">
        <f>+6315.48-275</f>
        <v>6040.48</v>
      </c>
      <c r="C33" s="48">
        <f>11014.75-360</f>
        <v>10654.75</v>
      </c>
      <c r="D33" s="49" t="s">
        <v>86</v>
      </c>
      <c r="E33" s="62"/>
      <c r="F33" s="63">
        <v>3000</v>
      </c>
    </row>
    <row r="34" spans="1:6" ht="12.75">
      <c r="A34" s="47" t="s">
        <v>87</v>
      </c>
      <c r="B34" s="48">
        <f>+956.29+66</f>
        <v>1022.29</v>
      </c>
      <c r="C34" s="48">
        <v>1851.91</v>
      </c>
      <c r="D34" s="49" t="s">
        <v>88</v>
      </c>
      <c r="E34" s="53">
        <v>1300</v>
      </c>
      <c r="F34" s="54"/>
    </row>
    <row r="35" spans="1:6" ht="12.75">
      <c r="A35" s="47" t="s">
        <v>89</v>
      </c>
      <c r="B35" s="64">
        <v>1914.6</v>
      </c>
      <c r="C35" s="62">
        <v>424</v>
      </c>
      <c r="D35" s="49"/>
      <c r="E35" s="53"/>
      <c r="F35" s="54"/>
    </row>
    <row r="36" spans="1:6" ht="12.75">
      <c r="A36" s="47"/>
      <c r="B36" s="53"/>
      <c r="C36" s="53"/>
      <c r="D36" s="55" t="s">
        <v>90</v>
      </c>
      <c r="E36" s="44">
        <f>SUM(E37:E39)</f>
        <v>3578.5</v>
      </c>
      <c r="F36" s="46">
        <f>SUM(F37:F39)</f>
        <v>5675</v>
      </c>
    </row>
    <row r="37" spans="1:6" ht="12.75">
      <c r="A37" s="43" t="s">
        <v>91</v>
      </c>
      <c r="B37" s="46">
        <v>60</v>
      </c>
      <c r="C37" s="46">
        <v>40</v>
      </c>
      <c r="D37" s="65" t="s">
        <v>92</v>
      </c>
      <c r="E37" s="66">
        <v>2540</v>
      </c>
      <c r="F37" s="67">
        <f>2815+1000</f>
        <v>3815</v>
      </c>
    </row>
    <row r="38" spans="1:6" ht="12.75">
      <c r="A38" s="68" t="s">
        <v>93</v>
      </c>
      <c r="B38" s="69"/>
      <c r="C38" s="69"/>
      <c r="D38" s="65" t="s">
        <v>94</v>
      </c>
      <c r="E38" s="70">
        <v>920</v>
      </c>
      <c r="F38" s="71">
        <v>860</v>
      </c>
    </row>
    <row r="39" spans="1:6" ht="12.75">
      <c r="A39" s="43" t="s">
        <v>95</v>
      </c>
      <c r="B39" s="69"/>
      <c r="C39" s="69"/>
      <c r="D39" s="49" t="s">
        <v>96</v>
      </c>
      <c r="E39" s="48">
        <v>118.5</v>
      </c>
      <c r="F39" s="52">
        <v>1000</v>
      </c>
    </row>
    <row r="40" spans="1:6" ht="12.75">
      <c r="A40" s="43"/>
      <c r="B40" s="69"/>
      <c r="C40" s="69"/>
      <c r="D40" s="55" t="s">
        <v>97</v>
      </c>
      <c r="E40" s="44">
        <v>5.83</v>
      </c>
      <c r="F40" s="46">
        <v>10.31</v>
      </c>
    </row>
    <row r="41" spans="1:6" ht="12.75">
      <c r="A41" s="43" t="s">
        <v>98</v>
      </c>
      <c r="B41" s="69"/>
      <c r="C41" s="69"/>
      <c r="D41" s="55" t="s">
        <v>99</v>
      </c>
      <c r="E41" s="44">
        <v>20</v>
      </c>
      <c r="F41" s="46">
        <v>273.86</v>
      </c>
    </row>
    <row r="42" spans="1:6" ht="12.75">
      <c r="A42" s="43"/>
      <c r="B42" s="69"/>
      <c r="C42" s="69"/>
      <c r="D42" s="55" t="s">
        <v>100</v>
      </c>
      <c r="E42" s="44"/>
      <c r="F42" s="46"/>
    </row>
    <row r="43" spans="1:6" ht="12.75">
      <c r="A43" s="43" t="s">
        <v>101</v>
      </c>
      <c r="B43" s="72">
        <v>215.68</v>
      </c>
      <c r="C43" s="72">
        <v>452.91</v>
      </c>
      <c r="D43" s="55" t="s">
        <v>102</v>
      </c>
      <c r="E43" s="44"/>
      <c r="F43" s="46">
        <v>1564.91</v>
      </c>
    </row>
    <row r="44" spans="1:6" ht="12.75">
      <c r="A44" s="43" t="s">
        <v>103</v>
      </c>
      <c r="B44" s="44"/>
      <c r="C44" s="44">
        <v>708.33</v>
      </c>
      <c r="D44" s="55" t="s">
        <v>104</v>
      </c>
      <c r="E44" s="44">
        <v>703.14</v>
      </c>
      <c r="F44" s="46"/>
    </row>
    <row r="45" spans="1:6" ht="12.75">
      <c r="A45" s="73" t="s">
        <v>105</v>
      </c>
      <c r="B45" s="74">
        <f>+B7+B14+B22+B28+B32+B37+B39+B41+B43+B44</f>
        <v>31664.079999999998</v>
      </c>
      <c r="C45" s="74">
        <f>+C7+C14+C22+C28+C32+C37+C39+C41+C43+C44</f>
        <v>35089.76000000001</v>
      </c>
      <c r="D45" s="75" t="s">
        <v>106</v>
      </c>
      <c r="E45" s="74">
        <f>+E7+E14+E36+E40+E41+E42+E43+E44</f>
        <v>31664.08</v>
      </c>
      <c r="F45" s="76">
        <f>+F7+F14+F36+F40+F41+F42+F43+F44</f>
        <v>35089.76</v>
      </c>
    </row>
    <row r="47" ht="12.75">
      <c r="C47"/>
    </row>
  </sheetData>
  <sheetProtection selectLockedCells="1" selectUnlockedCells="1"/>
  <mergeCells count="1">
    <mergeCell ref="A3:F3"/>
  </mergeCells>
  <printOptions/>
  <pageMargins left="0.15763888888888888" right="0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"/>
  <sheetViews>
    <sheetView workbookViewId="0" topLeftCell="A1">
      <selection activeCell="E5" sqref="E5"/>
    </sheetView>
  </sheetViews>
  <sheetFormatPr defaultColWidth="11.421875" defaultRowHeight="12.75"/>
  <sheetData>
    <row r="5" spans="1:5" ht="12.75">
      <c r="A5">
        <v>7.5</v>
      </c>
      <c r="B5" s="77">
        <f>20+1.5*20/5</f>
        <v>26</v>
      </c>
      <c r="C5">
        <v>10.6</v>
      </c>
      <c r="D5" s="77">
        <f>+B5*C5</f>
        <v>275.59999999999997</v>
      </c>
      <c r="E5" s="77">
        <f>+D5*15.2%</f>
        <v>41.89119999999999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B1">
      <selection activeCell="J22" sqref="J22"/>
    </sheetView>
  </sheetViews>
  <sheetFormatPr defaultColWidth="11.421875" defaultRowHeight="12.75"/>
  <cols>
    <col min="1" max="1" width="18.28125" style="78" customWidth="1"/>
    <col min="2" max="3" width="11.421875" style="79" customWidth="1"/>
    <col min="4" max="4" width="11.421875" style="80" customWidth="1"/>
    <col min="5" max="5" width="15.421875" style="79" customWidth="1"/>
    <col min="6" max="7" width="11.421875" style="79" customWidth="1"/>
    <col min="8" max="8" width="12.28125" style="79" customWidth="1"/>
    <col min="9" max="16384" width="11.421875" style="79" customWidth="1"/>
  </cols>
  <sheetData>
    <row r="1" spans="1:13" ht="12.75">
      <c r="A1" s="81" t="s">
        <v>107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4" t="s">
        <v>108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8" spans="1:13" s="90" customFormat="1" ht="12.75">
      <c r="A8" s="85" t="s">
        <v>109</v>
      </c>
      <c r="B8" s="86" t="s">
        <v>110</v>
      </c>
      <c r="C8" s="86" t="s">
        <v>111</v>
      </c>
      <c r="D8" s="87" t="s">
        <v>112</v>
      </c>
      <c r="E8" s="86" t="s">
        <v>113</v>
      </c>
      <c r="F8" s="88" t="s">
        <v>114</v>
      </c>
      <c r="G8" s="88"/>
      <c r="H8" s="88"/>
      <c r="I8" s="88"/>
      <c r="J8" s="88"/>
      <c r="K8" s="88"/>
      <c r="L8" s="89" t="s">
        <v>115</v>
      </c>
      <c r="M8" s="89"/>
    </row>
    <row r="9" spans="5:13" ht="12.75">
      <c r="E9" s="86" t="s">
        <v>116</v>
      </c>
      <c r="F9" s="91">
        <v>2009</v>
      </c>
      <c r="G9" s="92">
        <v>2010</v>
      </c>
      <c r="H9" s="93">
        <v>2011</v>
      </c>
      <c r="I9" s="94">
        <v>2012</v>
      </c>
      <c r="J9" s="95">
        <v>2013</v>
      </c>
      <c r="K9" s="95">
        <v>2014</v>
      </c>
      <c r="L9" s="96" t="s">
        <v>18</v>
      </c>
      <c r="M9" s="96"/>
    </row>
    <row r="10" spans="1:13" ht="12.75">
      <c r="A10" s="97">
        <v>2009</v>
      </c>
      <c r="B10" s="98"/>
      <c r="C10" s="98"/>
      <c r="D10" s="99"/>
      <c r="E10" s="98"/>
      <c r="F10" s="98"/>
      <c r="G10" s="98"/>
      <c r="H10" s="100"/>
      <c r="I10" s="101"/>
      <c r="J10" s="101"/>
      <c r="K10" s="101"/>
      <c r="L10" s="101"/>
      <c r="M10" s="102"/>
    </row>
    <row r="11" spans="1:14" ht="12.75">
      <c r="A11" s="103" t="s">
        <v>117</v>
      </c>
      <c r="B11" s="104" t="s">
        <v>118</v>
      </c>
      <c r="C11" s="104">
        <v>539.4</v>
      </c>
      <c r="D11" s="105">
        <v>0.2</v>
      </c>
      <c r="E11" s="104">
        <v>23</v>
      </c>
      <c r="F11" s="104">
        <f>C11*D11*E11/12</f>
        <v>206.76999999999998</v>
      </c>
      <c r="G11" s="104"/>
      <c r="H11" s="106">
        <v>107.88</v>
      </c>
      <c r="I11" s="107">
        <f>+C11*D11</f>
        <v>107.88</v>
      </c>
      <c r="J11" s="107">
        <f>+C11*D11</f>
        <v>107.88</v>
      </c>
      <c r="K11" s="107"/>
      <c r="L11" s="107" t="s">
        <v>18</v>
      </c>
      <c r="M11" s="108" t="s">
        <v>18</v>
      </c>
      <c r="N11" s="79">
        <f>SUM(F11:K11)</f>
        <v>530.41</v>
      </c>
    </row>
    <row r="12" spans="1:14" ht="12.75">
      <c r="A12" s="103" t="s">
        <v>117</v>
      </c>
      <c r="B12" s="104" t="s">
        <v>119</v>
      </c>
      <c r="C12" s="104">
        <v>213.5</v>
      </c>
      <c r="D12" s="105">
        <v>0.1</v>
      </c>
      <c r="E12" s="104">
        <v>23</v>
      </c>
      <c r="F12" s="104">
        <f>C12*D12*E12/12</f>
        <v>40.920833333333334</v>
      </c>
      <c r="G12" s="104"/>
      <c r="H12" s="106">
        <v>21.35</v>
      </c>
      <c r="I12" s="107">
        <f>+C12*D12</f>
        <v>21.35</v>
      </c>
      <c r="J12" s="107">
        <f>+C12*D12</f>
        <v>21.35</v>
      </c>
      <c r="K12" s="107">
        <v>21.35</v>
      </c>
      <c r="L12" s="107"/>
      <c r="M12" s="108"/>
      <c r="N12" s="79">
        <f>SUM(F12:K12)</f>
        <v>126.32083333333334</v>
      </c>
    </row>
    <row r="13" spans="1:14" ht="12.75">
      <c r="A13" s="103" t="s">
        <v>120</v>
      </c>
      <c r="B13" s="104" t="s">
        <v>121</v>
      </c>
      <c r="C13" s="104">
        <v>299</v>
      </c>
      <c r="D13" s="105">
        <v>0.1</v>
      </c>
      <c r="E13" s="104">
        <v>20</v>
      </c>
      <c r="F13" s="104">
        <f>C13*D13*E13/12</f>
        <v>49.833333333333336</v>
      </c>
      <c r="G13" s="104"/>
      <c r="H13" s="106">
        <v>29.9</v>
      </c>
      <c r="I13" s="107">
        <f>+C13*D13</f>
        <v>29.900000000000002</v>
      </c>
      <c r="J13" s="107">
        <f>+C13*D13</f>
        <v>29.900000000000002</v>
      </c>
      <c r="K13" s="107">
        <v>29.9</v>
      </c>
      <c r="L13" s="107"/>
      <c r="M13" s="108"/>
      <c r="N13" s="79">
        <f>SUM(F13:K13)</f>
        <v>169.43333333333334</v>
      </c>
    </row>
    <row r="14" spans="1:14" ht="12.75">
      <c r="A14" s="103" t="s">
        <v>122</v>
      </c>
      <c r="B14" s="104" t="s">
        <v>123</v>
      </c>
      <c r="C14" s="104">
        <v>323.37</v>
      </c>
      <c r="D14" s="105">
        <v>0.2</v>
      </c>
      <c r="E14" s="104">
        <v>17</v>
      </c>
      <c r="F14" s="104">
        <f>C14*D14*E14/12</f>
        <v>91.62150000000001</v>
      </c>
      <c r="G14" s="104"/>
      <c r="H14" s="106">
        <v>64.66</v>
      </c>
      <c r="I14" s="107">
        <f>+C14-F14-H14</f>
        <v>167.08849999999998</v>
      </c>
      <c r="J14" s="107">
        <f>+C14*D14</f>
        <v>64.674</v>
      </c>
      <c r="K14" s="107">
        <f>+323.37-388.04</f>
        <v>-64.67000000000002</v>
      </c>
      <c r="L14" s="107"/>
      <c r="M14" s="108"/>
      <c r="N14" s="79">
        <f>SUM(F14:K14)</f>
        <v>323.374</v>
      </c>
    </row>
    <row r="15" spans="1:14" ht="12.75">
      <c r="A15" s="109">
        <v>2010</v>
      </c>
      <c r="B15" s="104"/>
      <c r="C15" s="104"/>
      <c r="D15" s="105"/>
      <c r="E15" s="104"/>
      <c r="F15" s="104"/>
      <c r="G15" s="104"/>
      <c r="H15" s="106"/>
      <c r="I15" s="107"/>
      <c r="J15" s="107"/>
      <c r="K15" s="107"/>
      <c r="L15" s="107"/>
      <c r="M15" s="108"/>
      <c r="N15" s="79">
        <f>SUM(F15:K15)</f>
        <v>0</v>
      </c>
    </row>
    <row r="16" spans="1:14" ht="12.75">
      <c r="A16" s="103" t="s">
        <v>124</v>
      </c>
      <c r="B16" s="104" t="s">
        <v>125</v>
      </c>
      <c r="C16" s="104">
        <v>440.6</v>
      </c>
      <c r="D16" s="105">
        <v>1</v>
      </c>
      <c r="E16" s="104"/>
      <c r="F16" s="104"/>
      <c r="G16" s="104">
        <v>440.6</v>
      </c>
      <c r="H16" s="106"/>
      <c r="I16" s="107"/>
      <c r="J16" s="107"/>
      <c r="K16" s="107"/>
      <c r="L16" s="107"/>
      <c r="M16" s="108"/>
      <c r="N16" s="79">
        <f>SUM(F16:K16)</f>
        <v>440.6</v>
      </c>
    </row>
    <row r="17" spans="1:14" ht="12.75">
      <c r="A17" s="103" t="s">
        <v>126</v>
      </c>
      <c r="B17" s="104" t="s">
        <v>118</v>
      </c>
      <c r="C17" s="104">
        <v>863.89</v>
      </c>
      <c r="D17" s="105">
        <v>0.2</v>
      </c>
      <c r="E17" s="104">
        <v>0</v>
      </c>
      <c r="F17" s="104"/>
      <c r="G17" s="104">
        <v>0</v>
      </c>
      <c r="H17" s="106">
        <v>172.77</v>
      </c>
      <c r="I17" s="107">
        <f>+C17*D17</f>
        <v>172.77800000000002</v>
      </c>
      <c r="J17" s="107">
        <f>+C17*D17</f>
        <v>172.77800000000002</v>
      </c>
      <c r="K17" s="107">
        <v>172.78</v>
      </c>
      <c r="L17" s="107"/>
      <c r="M17" s="108"/>
      <c r="N17" s="79">
        <f>SUM(F17:K17)</f>
        <v>691.106</v>
      </c>
    </row>
    <row r="18" spans="1:14" ht="12.75">
      <c r="A18" s="110">
        <v>2012</v>
      </c>
      <c r="B18" s="104"/>
      <c r="C18" s="104"/>
      <c r="D18" s="105"/>
      <c r="E18" s="104"/>
      <c r="F18" s="104"/>
      <c r="G18" s="104"/>
      <c r="H18" s="106"/>
      <c r="I18" s="107"/>
      <c r="J18" s="107"/>
      <c r="K18" s="107"/>
      <c r="L18" s="107"/>
      <c r="M18" s="108"/>
      <c r="N18" s="79">
        <f>SUM(F18:K18)</f>
        <v>0</v>
      </c>
    </row>
    <row r="19" spans="1:14" ht="12.75">
      <c r="A19" s="103" t="s">
        <v>127</v>
      </c>
      <c r="B19" s="104" t="s">
        <v>123</v>
      </c>
      <c r="C19" s="104">
        <v>168.99</v>
      </c>
      <c r="D19" s="105">
        <v>0.3333</v>
      </c>
      <c r="E19" s="104">
        <v>36</v>
      </c>
      <c r="F19" s="104"/>
      <c r="G19" s="104"/>
      <c r="H19" s="106"/>
      <c r="I19" s="107">
        <f>+C19*D19*4/12</f>
        <v>18.774789000000002</v>
      </c>
      <c r="J19" s="107">
        <f>+C19*D19</f>
        <v>56.324367</v>
      </c>
      <c r="K19" s="107">
        <v>56.32</v>
      </c>
      <c r="L19" s="107"/>
      <c r="M19" s="108"/>
      <c r="N19" s="79">
        <f>SUM(F19:K19)</f>
        <v>131.41915600000002</v>
      </c>
    </row>
    <row r="20" spans="1:14" ht="12.75">
      <c r="A20" s="103"/>
      <c r="B20" s="104"/>
      <c r="C20" s="104"/>
      <c r="D20" s="105"/>
      <c r="E20" s="104"/>
      <c r="F20" s="104"/>
      <c r="G20" s="104"/>
      <c r="H20" s="106"/>
      <c r="I20" s="107"/>
      <c r="J20" s="107"/>
      <c r="K20" s="107"/>
      <c r="L20" s="107"/>
      <c r="M20" s="108"/>
      <c r="N20" s="79">
        <f>SUM(F20:K20)</f>
        <v>0</v>
      </c>
    </row>
    <row r="21" spans="1:13" ht="12.75">
      <c r="A21" s="111"/>
      <c r="B21" s="112"/>
      <c r="C21" s="112"/>
      <c r="D21" s="113"/>
      <c r="E21" s="112"/>
      <c r="F21" s="112"/>
      <c r="G21" s="112"/>
      <c r="H21" s="114"/>
      <c r="I21" s="115"/>
      <c r="J21" s="115"/>
      <c r="K21" s="115"/>
      <c r="L21" s="115"/>
      <c r="M21" s="116"/>
    </row>
    <row r="22" spans="1:13" ht="12.75">
      <c r="A22" s="117" t="s">
        <v>128</v>
      </c>
      <c r="B22" s="118"/>
      <c r="C22" s="118">
        <f>SUM(C11:C21)</f>
        <v>2848.7500000000005</v>
      </c>
      <c r="D22" s="119"/>
      <c r="E22" s="118"/>
      <c r="F22" s="120">
        <f>SUM(F11:F21)</f>
        <v>389.14566666666667</v>
      </c>
      <c r="G22" s="120">
        <f>SUM(G16:G21)</f>
        <v>440.6</v>
      </c>
      <c r="H22" s="121">
        <f>SUM(H11:H21)</f>
        <v>396.56</v>
      </c>
      <c r="I22" s="121">
        <f>SUM(I11:I21)</f>
        <v>517.771289</v>
      </c>
      <c r="J22" s="121">
        <f>SUM(J11:J21)</f>
        <v>452.906367</v>
      </c>
      <c r="K22" s="121">
        <f>SUM(K11:K21)</f>
        <v>215.67999999999998</v>
      </c>
      <c r="L22" s="122"/>
      <c r="M22" s="123"/>
    </row>
    <row r="23" spans="1:13" ht="12.75">
      <c r="A23" s="124" t="s">
        <v>129</v>
      </c>
      <c r="B23" s="125"/>
      <c r="C23" s="125"/>
      <c r="D23" s="126"/>
      <c r="E23" s="125"/>
      <c r="F23" s="127">
        <f>F22+G22</f>
        <v>829.7456666666667</v>
      </c>
      <c r="G23" s="127"/>
      <c r="H23" s="128">
        <f>H22+F23</f>
        <v>1226.3056666666666</v>
      </c>
      <c r="I23" s="129"/>
      <c r="J23" s="129"/>
      <c r="K23" s="129"/>
      <c r="L23" s="130"/>
      <c r="M23" s="131"/>
    </row>
    <row r="24" spans="1:13" ht="12.75">
      <c r="A24" s="132"/>
      <c r="B24" s="133"/>
      <c r="C24" s="133"/>
      <c r="D24" s="134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ht="12.75">
      <c r="A25" s="132"/>
      <c r="B25" s="133"/>
      <c r="C25" s="133"/>
      <c r="D25" s="134"/>
      <c r="E25" s="133"/>
      <c r="F25" s="133"/>
      <c r="G25" s="133"/>
      <c r="H25" s="133"/>
      <c r="I25" s="133"/>
      <c r="J25" s="133"/>
      <c r="K25" s="133"/>
      <c r="L25" s="133"/>
      <c r="M25" s="133"/>
    </row>
    <row r="26" s="79" customFormat="1" ht="12.75" customHeight="1"/>
    <row r="27" s="79" customFormat="1" ht="12.75"/>
    <row r="28" s="79" customFormat="1" ht="12.75"/>
    <row r="29" s="79" customFormat="1" ht="24.75" customHeight="1"/>
  </sheetData>
  <sheetProtection selectLockedCells="1" selectUnlockedCells="1"/>
  <mergeCells count="5">
    <mergeCell ref="A1:M2"/>
    <mergeCell ref="A4:M4"/>
    <mergeCell ref="F8:J8"/>
    <mergeCell ref="L8:M8"/>
    <mergeCell ref="F23:G23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2"/>
  <headerFooter alignWithMargins="0">
    <oddFooter>&amp;C&amp;D /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</cp:lastModifiedBy>
  <cp:lastPrinted>2015-01-16T10:26:36Z</cp:lastPrinted>
  <dcterms:created xsi:type="dcterms:W3CDTF">2014-03-03T18:19:13Z</dcterms:created>
  <dcterms:modified xsi:type="dcterms:W3CDTF">2015-03-03T07:20:08Z</dcterms:modified>
  <cp:category/>
  <cp:version/>
  <cp:contentType/>
  <cp:contentStatus/>
  <cp:revision>5</cp:revision>
</cp:coreProperties>
</file>